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docs.live.net/15bd206762d9f56f/Calculators/"/>
    </mc:Choice>
  </mc:AlternateContent>
  <xr:revisionPtr revIDLastSave="250" documentId="8_{FA9B368E-B25B-4B65-A850-72351887535E}" xr6:coauthVersionLast="46" xr6:coauthVersionMax="46" xr10:uidLastSave="{6A0313FB-9374-4D24-BBB6-5F7A0CFBB6E8}"/>
  <bookViews>
    <workbookView xWindow="-108" yWindow="-108" windowWidth="23256" windowHeight="12576" xr2:uid="{00000000-000D-0000-FFFF-FFFF00000000}"/>
  </bookViews>
  <sheets>
    <sheet name="Blad1" sheetId="1" r:id="rId1"/>
  </sheets>
  <definedNames>
    <definedName name="A">Blad1!$I$91:$K$150</definedName>
    <definedName name="_xlnm.Print_Area" localSheetId="0">Blad1!$A$1:$R$244</definedName>
    <definedName name="B">Blad1!$B$155:$G$157</definedName>
    <definedName name="Matrix">Blad1!$B$91:$D$150</definedName>
    <definedName name="Z_2167E7E4_0462_4EF0_8CAB_C0251CE19681_.wvu.Cols" localSheetId="0" hidden="1">Blad1!$E:$M</definedName>
    <definedName name="Z_2167E7E4_0462_4EF0_8CAB_C0251CE19681_.wvu.Rows" localSheetId="0" hidden="1">Blad1!$64:$137,Blad1!$142:$147,Blad1!$149:$153,Blad1!$155:$159,Blad1!$161:$165,Blad1!$167:$171</definedName>
  </definedNames>
  <calcPr calcId="191028"/>
  <customWorkbookViews>
    <customWorkbookView name="wit" guid="{2167E7E4-0462-4EF0-8CAB-C0251CE19681}"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9" i="1" l="1"/>
  <c r="T48" i="1"/>
  <c r="T47" i="1"/>
  <c r="T46" i="1"/>
  <c r="T39" i="1"/>
  <c r="T38" i="1"/>
  <c r="T37" i="1"/>
  <c r="T36" i="1"/>
  <c r="T35" i="1"/>
  <c r="S37" i="1"/>
  <c r="S49" i="1"/>
  <c r="S48" i="1"/>
  <c r="M23" i="1" s="1"/>
  <c r="S47" i="1"/>
  <c r="H23" i="1" s="1"/>
  <c r="S46" i="1"/>
  <c r="D23" i="1" s="1"/>
  <c r="S39" i="1"/>
  <c r="S38" i="1"/>
  <c r="R16" i="1" s="1"/>
  <c r="S36" i="1"/>
  <c r="S35" i="1"/>
  <c r="D16" i="1" s="1"/>
  <c r="V43" i="1"/>
  <c r="V42" i="1"/>
  <c r="V41" i="1"/>
  <c r="V40" i="1"/>
  <c r="U43" i="1"/>
  <c r="U42" i="1"/>
  <c r="U41" i="1"/>
  <c r="U40" i="1"/>
  <c r="B65" i="1"/>
  <c r="C65" i="1" s="1"/>
  <c r="C80" i="1"/>
  <c r="C79" i="1"/>
  <c r="C73" i="1"/>
  <c r="C82" i="1"/>
  <c r="C81" i="1"/>
  <c r="B68" i="1"/>
  <c r="D68" i="1" s="1"/>
  <c r="C72" i="1"/>
  <c r="C76" i="1"/>
  <c r="C77" i="1"/>
  <c r="C74" i="1"/>
  <c r="C78" i="1"/>
  <c r="C75" i="1"/>
  <c r="B67" i="1"/>
  <c r="D67" i="1" s="1"/>
  <c r="B66" i="1"/>
  <c r="C66" i="1" s="1"/>
  <c r="M16" i="1" l="1"/>
  <c r="H16" i="1"/>
  <c r="K11" i="1"/>
  <c r="R23" i="1"/>
  <c r="C102" i="1"/>
  <c r="C98" i="1"/>
  <c r="C68" i="1"/>
  <c r="E68" i="1" s="1"/>
  <c r="C96" i="1"/>
  <c r="C89" i="1"/>
  <c r="C97" i="1"/>
  <c r="C112" i="1" s="1"/>
  <c r="C84" i="1"/>
  <c r="C90" i="1"/>
  <c r="C83" i="1"/>
  <c r="C105" i="1" s="1"/>
  <c r="C106" i="1" s="1"/>
  <c r="C94" i="1"/>
  <c r="C100" i="1"/>
  <c r="C95" i="1"/>
  <c r="C93" i="1"/>
  <c r="C110" i="1" s="1"/>
  <c r="C85" i="1"/>
  <c r="C86" i="1" s="1"/>
  <c r="C92" i="1"/>
  <c r="C87" i="1"/>
  <c r="C111" i="1" s="1"/>
  <c r="C99" i="1"/>
  <c r="C91" i="1"/>
  <c r="C88" i="1"/>
  <c r="C67" i="1"/>
  <c r="E67" i="1" s="1"/>
  <c r="D65" i="1"/>
  <c r="E65" i="1" s="1"/>
  <c r="D66" i="1"/>
  <c r="E66" i="1" s="1"/>
  <c r="C101" i="1"/>
  <c r="C120" i="1" l="1"/>
  <c r="C124" i="1"/>
  <c r="C117" i="1"/>
  <c r="C103" i="1"/>
  <c r="C104" i="1" s="1"/>
  <c r="C129" i="1" s="1"/>
  <c r="C136" i="1"/>
  <c r="C151" i="1" s="1"/>
  <c r="C123" i="1"/>
  <c r="C116" i="1"/>
  <c r="C118" i="1"/>
  <c r="C119" i="1" s="1"/>
  <c r="C108" i="1"/>
  <c r="C126" i="1"/>
  <c r="C125" i="1"/>
  <c r="C107" i="1"/>
  <c r="C121" i="1"/>
  <c r="C122" i="1"/>
  <c r="C109" i="1"/>
  <c r="C127" i="1" s="1"/>
  <c r="C130" i="1"/>
  <c r="C135" i="1"/>
  <c r="C134" i="1"/>
  <c r="C155" i="1" s="1"/>
  <c r="C150" i="1" l="1"/>
  <c r="C169" i="1"/>
  <c r="C128" i="1"/>
  <c r="C144" i="1"/>
  <c r="C131" i="1"/>
  <c r="C163" i="1"/>
  <c r="C132" i="1"/>
  <c r="C145" i="1"/>
  <c r="C157" i="1"/>
  <c r="C114" i="1"/>
  <c r="C149" i="1"/>
  <c r="C161" i="1"/>
  <c r="C167" i="1"/>
  <c r="C143" i="1"/>
  <c r="C162" i="1"/>
  <c r="C156" i="1"/>
  <c r="C168" i="1"/>
  <c r="C152" i="1" l="1"/>
  <c r="C153" i="1" s="1"/>
  <c r="C146" i="1"/>
  <c r="C147" i="1" s="1"/>
  <c r="C58" i="1" s="1"/>
  <c r="C164" i="1"/>
  <c r="C165" i="1" s="1"/>
  <c r="C61" i="1" s="1"/>
  <c r="C158" i="1"/>
  <c r="C159" i="1" s="1"/>
  <c r="C170" i="1"/>
  <c r="C171" i="1" s="1"/>
  <c r="S61" i="1" l="1"/>
  <c r="S58" i="1"/>
  <c r="C60" i="1"/>
  <c r="S60" i="1" s="1"/>
  <c r="E154" i="1"/>
  <c r="D59" i="1" s="1"/>
  <c r="T59" i="1" s="1"/>
  <c r="C59" i="1"/>
  <c r="F140" i="1"/>
  <c r="G140" i="1" s="1"/>
  <c r="C54" i="1" s="1"/>
  <c r="F139" i="1"/>
  <c r="G139" i="1" s="1"/>
  <c r="E139" i="1" s="1"/>
  <c r="D53" i="1" s="1"/>
  <c r="T53" i="1" s="1"/>
  <c r="E148" i="1"/>
  <c r="D58" i="1" s="1"/>
  <c r="T58" i="1" s="1"/>
  <c r="E160" i="1"/>
  <c r="D60" i="1" s="1"/>
  <c r="T60" i="1" s="1"/>
  <c r="E166" i="1"/>
  <c r="D61" i="1" s="1"/>
  <c r="T61" i="1" s="1"/>
  <c r="H38" i="1"/>
  <c r="V38" i="1" s="1"/>
  <c r="R18" i="1" s="1"/>
  <c r="C62" i="1"/>
  <c r="E172" i="1"/>
  <c r="D62" i="1" s="1"/>
  <c r="T62" i="1" s="1"/>
  <c r="H35" i="1"/>
  <c r="V35" i="1" s="1"/>
  <c r="D18" i="1" s="1"/>
  <c r="G35" i="1"/>
  <c r="U35" i="1" s="1"/>
  <c r="D17" i="1" s="1"/>
  <c r="M12" i="1" l="1"/>
  <c r="D12" i="1"/>
  <c r="R12" i="1"/>
  <c r="S54" i="1"/>
  <c r="S59" i="1"/>
  <c r="H12" i="1" s="1"/>
  <c r="S62" i="1"/>
  <c r="K7" i="1" s="1"/>
  <c r="H37" i="1"/>
  <c r="V37" i="1" s="1"/>
  <c r="M18" i="1" s="1"/>
  <c r="G37" i="1"/>
  <c r="U37" i="1" s="1"/>
  <c r="M17" i="1" s="1"/>
  <c r="H47" i="1"/>
  <c r="V47" i="1" s="1"/>
  <c r="H25" i="1" s="1"/>
  <c r="E140" i="1"/>
  <c r="D54" i="1" s="1"/>
  <c r="T54" i="1" s="1"/>
  <c r="G46" i="1"/>
  <c r="U46" i="1" s="1"/>
  <c r="D24" i="1" s="1"/>
  <c r="H46" i="1"/>
  <c r="V46" i="1" s="1"/>
  <c r="D25" i="1" s="1"/>
  <c r="G47" i="1"/>
  <c r="U47" i="1" s="1"/>
  <c r="H24" i="1" s="1"/>
  <c r="C53" i="1"/>
  <c r="G36" i="1"/>
  <c r="U36" i="1" s="1"/>
  <c r="H17" i="1" s="1"/>
  <c r="G38" i="1"/>
  <c r="U38" i="1" s="1"/>
  <c r="R17" i="1" s="1"/>
  <c r="G48" i="1"/>
  <c r="U48" i="1" s="1"/>
  <c r="M24" i="1" s="1"/>
  <c r="H48" i="1"/>
  <c r="V48" i="1" s="1"/>
  <c r="M25" i="1" s="1"/>
  <c r="G49" i="1"/>
  <c r="U49" i="1" s="1"/>
  <c r="R24" i="1" s="1"/>
  <c r="H49" i="1"/>
  <c r="V49" i="1" s="1"/>
  <c r="R25" i="1" s="1"/>
  <c r="H36" i="1"/>
  <c r="V36" i="1" s="1"/>
  <c r="H18" i="1" s="1"/>
  <c r="H39" i="1"/>
  <c r="G39" i="1"/>
  <c r="U39" i="1" s="1"/>
  <c r="K12" i="1" s="1"/>
  <c r="AI21" i="1" l="1"/>
  <c r="V39" i="1"/>
  <c r="K13" i="1" s="1"/>
  <c r="S53" i="1"/>
  <c r="B20" i="1" s="1"/>
  <c r="H50" i="1"/>
  <c r="G50" i="1"/>
</calcChain>
</file>

<file path=xl/sharedStrings.xml><?xml version="1.0" encoding="utf-8"?>
<sst xmlns="http://schemas.openxmlformats.org/spreadsheetml/2006/main" count="133" uniqueCount="116">
  <si>
    <t>0</t>
  </si>
  <si>
    <t>Z1</t>
  </si>
  <si>
    <t>Z2</t>
  </si>
  <si>
    <t>Z3</t>
  </si>
  <si>
    <t>Z2*Z3</t>
  </si>
  <si>
    <t>Z1*Z3</t>
  </si>
  <si>
    <t>Z1*Z2</t>
  </si>
  <si>
    <t>-Z1*Z3</t>
  </si>
  <si>
    <t>-Z2</t>
  </si>
  <si>
    <t>U3-U2</t>
  </si>
  <si>
    <t>hoek in graden</t>
  </si>
  <si>
    <t>cos</t>
  </si>
  <si>
    <t>sin</t>
  </si>
  <si>
    <t>complexe notatie</t>
  </si>
  <si>
    <t>complexe notatie U1, U2 en U3</t>
  </si>
  <si>
    <t>hoek U in rad</t>
  </si>
  <si>
    <t>Z4</t>
  </si>
  <si>
    <t>-Z4</t>
  </si>
  <si>
    <t>Z5</t>
  </si>
  <si>
    <t>-Z5</t>
  </si>
  <si>
    <t>-Z1*Z2</t>
  </si>
  <si>
    <t>Z2*Z4</t>
  </si>
  <si>
    <t>-Z2*Z3</t>
  </si>
  <si>
    <t>p</t>
  </si>
  <si>
    <t>-Z2*Z4</t>
  </si>
  <si>
    <t>Z3*Z4</t>
  </si>
  <si>
    <t>-Z3*Z4</t>
  </si>
  <si>
    <t>Z1*Z4</t>
  </si>
  <si>
    <t>-Z1*Z4</t>
  </si>
  <si>
    <t>Z3*Z5</t>
  </si>
  <si>
    <t>-Z3*Z5</t>
  </si>
  <si>
    <t>Z4*Z5</t>
  </si>
  <si>
    <t>-Z4*Z5</t>
  </si>
  <si>
    <t>Z1*Z5</t>
  </si>
  <si>
    <t>-Z1*Z5</t>
  </si>
  <si>
    <t>Z2*Z5</t>
  </si>
  <si>
    <t>-Z2*Z5</t>
  </si>
  <si>
    <t>Z1*Z2*Z3</t>
  </si>
  <si>
    <t>-Z1*Z2*Z3</t>
  </si>
  <si>
    <t>Z1*Z2*Z4</t>
  </si>
  <si>
    <t>-Z1*Z2*Z4</t>
  </si>
  <si>
    <t>Z1*Z3*Z4</t>
  </si>
  <si>
    <t>Z1*Z3*Z5</t>
  </si>
  <si>
    <t>Z2*Z3*Z4</t>
  </si>
  <si>
    <t>Z1*Z4*Z5</t>
  </si>
  <si>
    <t>Z2*Z4*Z5</t>
  </si>
  <si>
    <t>Z2*Z3*Z5</t>
  </si>
  <si>
    <t>Z1Z2Z3+Z1Z2Z4+Z1Z3Z4+Z1Z3Z5+Z2Z3Z4+Z1Z4Z5+Z2Z3Z5+Z2Z4Z5</t>
  </si>
  <si>
    <t>1</t>
  </si>
  <si>
    <t>a</t>
  </si>
  <si>
    <t>b</t>
  </si>
  <si>
    <t>c</t>
  </si>
  <si>
    <t>d</t>
  </si>
  <si>
    <t>e</t>
  </si>
  <si>
    <t>f</t>
  </si>
  <si>
    <t>g</t>
  </si>
  <si>
    <t>h</t>
  </si>
  <si>
    <t>i</t>
  </si>
  <si>
    <t>j</t>
  </si>
  <si>
    <t>k</t>
  </si>
  <si>
    <t>l</t>
  </si>
  <si>
    <t>m</t>
  </si>
  <si>
    <t>n</t>
  </si>
  <si>
    <t>o</t>
  </si>
  <si>
    <t>q</t>
  </si>
  <si>
    <t>U2-U1</t>
  </si>
  <si>
    <t>U4-U3</t>
  </si>
  <si>
    <t>hoek in radialen</t>
  </si>
  <si>
    <t>HAN University of Applied Sciences, Arnhem, the Netherlands</t>
  </si>
  <si>
    <t>Fill in values (red)</t>
  </si>
  <si>
    <t>value U [V]</t>
  </si>
  <si>
    <t>U1</t>
  </si>
  <si>
    <t>U2</t>
  </si>
  <si>
    <t>U3</t>
  </si>
  <si>
    <t>U4</t>
  </si>
  <si>
    <t>value R [Ω]</t>
  </si>
  <si>
    <t>value X [Ω]</t>
  </si>
  <si>
    <t>Ua</t>
  </si>
  <si>
    <t>Ub</t>
  </si>
  <si>
    <t>[V]</t>
  </si>
  <si>
    <t>[A]</t>
  </si>
  <si>
    <t>+        j*</t>
  </si>
  <si>
    <t>→</t>
  </si>
  <si>
    <t>Q positive = inductive reactive power</t>
  </si>
  <si>
    <t>Q negative = capacitive reactive power</t>
  </si>
  <si>
    <t>P negative = delivering active power</t>
  </si>
  <si>
    <t>P positive = consuming active power</t>
  </si>
  <si>
    <t>P [W]</t>
  </si>
  <si>
    <t>Q [VAR]</t>
  </si>
  <si>
    <t>I1</t>
  </si>
  <si>
    <t>I2</t>
  </si>
  <si>
    <t>I3</t>
  </si>
  <si>
    <t>I4</t>
  </si>
  <si>
    <t>I5</t>
  </si>
  <si>
    <t>RESULTS:</t>
  </si>
  <si>
    <t>∑ = 0</t>
  </si>
  <si>
    <t>RESULTS ACTIVE AND REACTIVE POWER:</t>
  </si>
  <si>
    <t>[◦]</t>
  </si>
  <si>
    <t>And if L = 20mH then +j*XL = +j*ω*L = +j*314*20m = +j*6,28 so use X = + 6,28</t>
  </si>
  <si>
    <t>Example Ferranti effect:</t>
  </si>
  <si>
    <r>
      <t xml:space="preserve">Suppose a 10 kV cable with the following specifications: Imax = 400 A: L = 0.6 </t>
    </r>
    <r>
      <rPr>
        <sz val="16"/>
        <color theme="1"/>
        <rFont val="Calibri"/>
        <family val="2"/>
      </rPr>
      <t>µH/m, C = 0.4 nF/m and R = 40 µΩ</t>
    </r>
    <r>
      <rPr>
        <sz val="16"/>
        <color theme="1"/>
        <rFont val="Calibri"/>
        <family val="2"/>
        <scheme val="minor"/>
      </rPr>
      <t>/m. The cable is 10km long. To understand what happens with the voltage at the end of the cable, you have to fill in Ltot = 10k*0.6</t>
    </r>
    <r>
      <rPr>
        <sz val="16"/>
        <color theme="1"/>
        <rFont val="Calibri"/>
        <family val="2"/>
      </rPr>
      <t xml:space="preserve">µ = 6 mH. So jXL = +j314*6m </t>
    </r>
    <r>
      <rPr>
        <sz val="16"/>
        <color theme="1"/>
        <rFont val="Calibri"/>
        <family val="2"/>
        <scheme val="minor"/>
      </rPr>
      <t xml:space="preserve"> gives +jXL = + j1.884 </t>
    </r>
    <r>
      <rPr>
        <sz val="16"/>
        <color theme="1"/>
        <rFont val="Calibri"/>
        <family val="2"/>
      </rPr>
      <t>Ω. For C we have C's in parallel, so Ctot = 10k*0.4n = 4 µF</t>
    </r>
    <r>
      <rPr>
        <sz val="16"/>
        <color theme="1"/>
        <rFont val="Calibri"/>
        <family val="2"/>
        <scheme val="minor"/>
      </rPr>
      <t xml:space="preserve"> and this results in -jXC = -j796.2 </t>
    </r>
    <r>
      <rPr>
        <sz val="16"/>
        <color theme="1"/>
        <rFont val="Calibri"/>
        <family val="2"/>
      </rPr>
      <t>Ω. The R of the cable 40µΩ/m</t>
    </r>
    <r>
      <rPr>
        <sz val="16"/>
        <color theme="1"/>
        <rFont val="Calibri"/>
        <family val="2"/>
        <scheme val="minor"/>
      </rPr>
      <t xml:space="preserve"> and is 10k*40µm for the whole cable. So Rtot = 0.4 </t>
    </r>
    <r>
      <rPr>
        <sz val="16"/>
        <color theme="1"/>
        <rFont val="Calibri"/>
        <family val="2"/>
      </rPr>
      <t>Ω.</t>
    </r>
    <r>
      <rPr>
        <sz val="16"/>
        <color theme="1"/>
        <rFont val="Calibri"/>
        <family val="2"/>
        <scheme val="minor"/>
      </rPr>
      <t xml:space="preserve"> Without load R and extra XL, we find out that the voltage at the end of the cable is higer then 10 kV. Find out what happens with the output voltage which an extra inductance XL and also adding R load.</t>
    </r>
  </si>
  <si>
    <t xml:space="preserve">ohm </t>
  </si>
  <si>
    <t xml:space="preserve"> Ω</t>
  </si>
  <si>
    <t>graden</t>
  </si>
  <si>
    <t>°</t>
  </si>
  <si>
    <t>P and Q</t>
  </si>
  <si>
    <t>© Amperes.nl      email: info@amperes.nl</t>
  </si>
  <si>
    <t>Specify the number of digits after the decimal point:</t>
  </si>
  <si>
    <t>U, I, R and X</t>
  </si>
  <si>
    <r>
      <t xml:space="preserve">X &gt; 0 is inductor and X &lt; 0 is capacitor. Example: </t>
    </r>
    <r>
      <rPr>
        <sz val="16"/>
        <color theme="0" tint="-0.499984740745262"/>
        <rFont val="Calibri"/>
        <family val="2"/>
      </rPr>
      <t xml:space="preserve">the impedance calculation in 50Hz grid will be:  </t>
    </r>
  </si>
  <si>
    <r>
      <t>for C = 10µF: -j*XC = -j*1/ω*C =  -j*/2*π*f*C = -j*1/314*10µ = -j*318Ω so use X =</t>
    </r>
    <r>
      <rPr>
        <b/>
        <sz val="20"/>
        <color theme="0" tint="-0.499984740745262"/>
        <rFont val="Calibri"/>
        <family val="2"/>
        <scheme val="minor"/>
      </rPr>
      <t xml:space="preserve"> -</t>
    </r>
    <r>
      <rPr>
        <sz val="16"/>
        <color theme="0" tint="-0.499984740745262"/>
        <rFont val="Calibri"/>
        <family val="2"/>
        <scheme val="minor"/>
      </rPr>
      <t>318</t>
    </r>
  </si>
  <si>
    <t>Bram Steennis, version January 29 2021</t>
  </si>
  <si>
    <t>3 LOOPS ELECTRICAL AC CIRCUIT CALCULATOR</t>
  </si>
  <si>
    <t>For private use only and not for commercial settings</t>
  </si>
  <si>
    <r>
      <t>Now we fill in the following information in the tool: U1 = 10000,  R1 = 0,4, X1 = 1,884, U2 = 0, R2 = 0, X2 = -796,2, U3 = 0, R3 = 0, X3 = 99999, U4 = 0, R4 =  99999, X4 = 0, R5 = 0 and X5 = 0. Find out that the voltage at the end of the cable will be 10.023 V. This voltage Ub will become lower by using an extra inductance at the end of the cable. Try to use XL which is near the value of XC, example: X3 = + 1000. Find out what an R load will do. Because Imax = 400 A, The minimum load R = R4 = 10000/400 = 25</t>
    </r>
    <r>
      <rPr>
        <sz val="16"/>
        <color theme="1"/>
        <rFont val="Calibri"/>
        <family val="2"/>
      </rPr>
      <t xml:space="preserve">Ω. So take a few values R4 from 25 up to 1000Ω and find out what happens with the voltage at the end of the cable. </t>
    </r>
    <r>
      <rPr>
        <sz val="11.2"/>
        <color theme="1"/>
        <rFont val="Calibri"/>
        <family val="2"/>
      </rPr>
      <t xml:space="preserve">  </t>
    </r>
    <r>
      <rPr>
        <sz val="16"/>
        <color theme="1"/>
        <rFont val="Calibri"/>
        <family val="2"/>
        <scheme val="minor"/>
      </rPr>
      <t xml:space="preserve"> </t>
    </r>
  </si>
  <si>
    <t xml:space="preserve">  ϕ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</si>
</sst>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51" x14ac:knownFonts="1">
    <font>
      <sz val="11"/>
      <color theme="1"/>
      <name val="Calibri"/>
      <family val="2"/>
      <scheme val="minor"/>
    </font>
    <font>
      <sz val="9"/>
      <color theme="1"/>
      <name val="Calibri"/>
      <family val="2"/>
      <scheme val="minor"/>
    </font>
    <font>
      <b/>
      <sz val="20"/>
      <color rgb="FFFF0000"/>
      <name val="Calibri"/>
      <family val="2"/>
      <scheme val="minor"/>
    </font>
    <font>
      <sz val="20"/>
      <color theme="1"/>
      <name val="Calibri"/>
      <family val="2"/>
      <scheme val="minor"/>
    </font>
    <font>
      <b/>
      <sz val="20"/>
      <color theme="1"/>
      <name val="Calibri"/>
      <family val="2"/>
      <scheme val="minor"/>
    </font>
    <font>
      <sz val="20"/>
      <color rgb="FF00B0F0"/>
      <name val="Calibri"/>
      <family val="2"/>
      <scheme val="minor"/>
    </font>
    <font>
      <sz val="20"/>
      <color rgb="FFFF0000"/>
      <name val="Calibri"/>
      <family val="2"/>
      <scheme val="minor"/>
    </font>
    <font>
      <sz val="20"/>
      <color rgb="FF0070C0"/>
      <name val="Calibri"/>
      <family val="2"/>
      <scheme val="minor"/>
    </font>
    <font>
      <sz val="16"/>
      <color theme="1"/>
      <name val="Calibri"/>
      <family val="2"/>
      <scheme val="minor"/>
    </font>
    <font>
      <sz val="20"/>
      <color theme="1"/>
      <name val="Calibri"/>
      <family val="2"/>
    </font>
    <font>
      <sz val="11"/>
      <color theme="8"/>
      <name val="Calibri"/>
      <family val="2"/>
      <scheme val="minor"/>
    </font>
    <font>
      <b/>
      <sz val="20"/>
      <name val="Calibri"/>
      <family val="2"/>
      <scheme val="minor"/>
    </font>
    <font>
      <sz val="20"/>
      <name val="Calibri"/>
      <family val="2"/>
      <scheme val="minor"/>
    </font>
    <font>
      <sz val="12"/>
      <color theme="1"/>
      <name val="Calibri"/>
      <family val="2"/>
      <scheme val="minor"/>
    </font>
    <font>
      <sz val="18"/>
      <color theme="1"/>
      <name val="Calibri"/>
      <family val="2"/>
      <scheme val="minor"/>
    </font>
    <font>
      <sz val="16"/>
      <color rgb="FFC00000"/>
      <name val="Calibri"/>
      <family val="2"/>
      <scheme val="minor"/>
    </font>
    <font>
      <sz val="20"/>
      <color theme="7" tint="-0.249977111117893"/>
      <name val="Calibri"/>
      <family val="2"/>
      <scheme val="minor"/>
    </font>
    <font>
      <sz val="72"/>
      <color rgb="FF0070C0"/>
      <name val="Calibri"/>
      <family val="2"/>
      <scheme val="minor"/>
    </font>
    <font>
      <sz val="20"/>
      <color rgb="FF00B050"/>
      <name val="Calibri"/>
      <family val="2"/>
      <scheme val="minor"/>
    </font>
    <font>
      <sz val="16"/>
      <color theme="1"/>
      <name val="Calibri"/>
      <family val="2"/>
    </font>
    <font>
      <sz val="11.2"/>
      <color theme="1"/>
      <name val="Calibri"/>
      <family val="2"/>
    </font>
    <font>
      <sz val="11"/>
      <color theme="1"/>
      <name val="Calibri"/>
      <family val="2"/>
    </font>
    <font>
      <sz val="16"/>
      <color theme="0" tint="-0.499984740745262"/>
      <name val="Calibri"/>
      <family val="2"/>
      <scheme val="minor"/>
    </font>
    <font>
      <sz val="16"/>
      <color theme="0" tint="-0.499984740745262"/>
      <name val="Calibri"/>
      <family val="2"/>
    </font>
    <font>
      <b/>
      <sz val="20"/>
      <color theme="0" tint="-0.499984740745262"/>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1"/>
      <color theme="8"/>
      <name val="Calibri"/>
      <family val="2"/>
      <scheme val="minor"/>
    </font>
    <font>
      <b/>
      <sz val="12"/>
      <color theme="1"/>
      <name val="Calibri"/>
      <family val="2"/>
      <scheme val="minor"/>
    </font>
    <font>
      <b/>
      <sz val="18"/>
      <color rgb="FF0070C0"/>
      <name val="Calibri"/>
      <family val="2"/>
      <scheme val="minor"/>
    </font>
    <font>
      <b/>
      <sz val="18"/>
      <color rgb="FF0070C0"/>
      <name val="Calibri"/>
      <family val="2"/>
    </font>
    <font>
      <b/>
      <sz val="18"/>
      <color theme="1"/>
      <name val="Calibri"/>
      <family val="2"/>
      <scheme val="minor"/>
    </font>
    <font>
      <b/>
      <sz val="12"/>
      <color rgb="FF0070C0"/>
      <name val="Calibri"/>
      <family val="2"/>
      <scheme val="minor"/>
    </font>
    <font>
      <b/>
      <sz val="11"/>
      <color rgb="FF0070C0"/>
      <name val="Calibri"/>
      <family val="2"/>
      <scheme val="minor"/>
    </font>
    <font>
      <b/>
      <sz val="18"/>
      <color rgb="FF00B050"/>
      <name val="Calibri"/>
      <family val="2"/>
      <scheme val="minor"/>
    </font>
    <font>
      <b/>
      <sz val="18"/>
      <color theme="7" tint="-0.249977111117893"/>
      <name val="Calibri"/>
      <family val="2"/>
      <scheme val="minor"/>
    </font>
    <font>
      <b/>
      <sz val="12"/>
      <color rgb="FF00B050"/>
      <name val="Calibri"/>
      <family val="2"/>
      <scheme val="minor"/>
    </font>
    <font>
      <b/>
      <sz val="12"/>
      <color theme="7" tint="-0.249977111117893"/>
      <name val="Calibri"/>
      <family val="2"/>
      <scheme val="minor"/>
    </font>
    <font>
      <b/>
      <sz val="11"/>
      <color rgb="FF00B050"/>
      <name val="Calibri"/>
      <family val="2"/>
      <scheme val="minor"/>
    </font>
    <font>
      <b/>
      <sz val="18"/>
      <color rgb="FFC50B7A"/>
      <name val="Calibri"/>
      <family val="2"/>
      <scheme val="minor"/>
    </font>
    <font>
      <b/>
      <sz val="11"/>
      <color theme="7" tint="-0.249977111117893"/>
      <name val="Calibri"/>
      <family val="2"/>
      <scheme val="minor"/>
    </font>
    <font>
      <b/>
      <sz val="18"/>
      <color rgb="FFA22E94"/>
      <name val="Calibri"/>
      <family val="2"/>
    </font>
    <font>
      <b/>
      <sz val="20"/>
      <color rgb="FF00B050"/>
      <name val="Calibri"/>
      <family val="2"/>
      <scheme val="minor"/>
    </font>
    <font>
      <b/>
      <sz val="20"/>
      <color theme="7" tint="-0.249977111117893"/>
      <name val="Calibri"/>
      <family val="2"/>
      <scheme val="minor"/>
    </font>
    <font>
      <b/>
      <sz val="20"/>
      <color rgb="FFC50B7A"/>
      <name val="Calibri"/>
      <family val="2"/>
      <scheme val="minor"/>
    </font>
    <font>
      <b/>
      <sz val="20"/>
      <color rgb="FF0070C0"/>
      <name val="Calibri"/>
      <family val="2"/>
      <scheme val="minor"/>
    </font>
    <font>
      <sz val="12"/>
      <color theme="0"/>
      <name val="Calibri"/>
      <family val="2"/>
    </font>
    <font>
      <sz val="11"/>
      <color theme="0"/>
      <name val="Calibri"/>
      <family val="2"/>
    </font>
    <font>
      <b/>
      <sz val="18"/>
      <color rgb="FFA22E94"/>
      <name val="Calibri"/>
      <family val="2"/>
      <scheme val="minor"/>
    </font>
    <font>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93">
    <xf numFmtId="0" fontId="0" fillId="0" borderId="0" xfId="0"/>
    <xf numFmtId="0" fontId="0" fillId="0" borderId="0" xfId="0" applyProtection="1">
      <protection locked="0"/>
    </xf>
    <xf numFmtId="0" fontId="0" fillId="0" borderId="0" xfId="0" applyProtection="1"/>
    <xf numFmtId="0" fontId="0" fillId="0" borderId="0" xfId="0" applyNumberFormat="1" applyProtection="1"/>
    <xf numFmtId="0" fontId="1" fillId="0" borderId="0" xfId="0" applyFont="1" applyProtection="1"/>
    <xf numFmtId="0" fontId="2" fillId="0" borderId="0" xfId="0" applyFont="1" applyProtection="1"/>
    <xf numFmtId="0" fontId="3" fillId="0" borderId="0" xfId="0" applyFont="1" applyProtection="1"/>
    <xf numFmtId="0" fontId="5" fillId="0" borderId="0" xfId="0" applyFont="1" applyProtection="1"/>
    <xf numFmtId="0" fontId="3" fillId="0" borderId="0" xfId="0" applyFont="1" applyBorder="1" applyProtection="1">
      <protection locked="0"/>
    </xf>
    <xf numFmtId="49" fontId="3" fillId="0" borderId="0" xfId="0" applyNumberFormat="1" applyFont="1"/>
    <xf numFmtId="0" fontId="3" fillId="0" borderId="0" xfId="0" applyFont="1"/>
    <xf numFmtId="49" fontId="3" fillId="0" borderId="0" xfId="0" applyNumberFormat="1" applyFont="1" applyBorder="1" applyAlignment="1" applyProtection="1">
      <alignment horizontal="left"/>
    </xf>
    <xf numFmtId="49" fontId="7" fillId="0" borderId="0" xfId="0" applyNumberFormat="1" applyFont="1" applyBorder="1" applyAlignment="1" applyProtection="1">
      <alignment horizontal="left"/>
    </xf>
    <xf numFmtId="0" fontId="7" fillId="0" borderId="0" xfId="0" applyFont="1" applyBorder="1" applyAlignment="1" applyProtection="1">
      <alignment horizontal="right"/>
    </xf>
    <xf numFmtId="165" fontId="7" fillId="0" borderId="0" xfId="0" applyNumberFormat="1" applyFont="1" applyBorder="1" applyAlignment="1" applyProtection="1">
      <alignment horizontal="right"/>
    </xf>
    <xf numFmtId="0" fontId="7" fillId="0" borderId="0" xfId="0" applyFont="1" applyAlignment="1" applyProtection="1">
      <alignment horizontal="right"/>
    </xf>
    <xf numFmtId="0" fontId="3" fillId="2" borderId="0" xfId="0" applyFont="1" applyFill="1" applyProtection="1"/>
    <xf numFmtId="165" fontId="3" fillId="2" borderId="0" xfId="0" applyNumberFormat="1" applyFont="1" applyFill="1" applyProtection="1"/>
    <xf numFmtId="0" fontId="3" fillId="0" borderId="0" xfId="0" applyNumberFormat="1" applyFont="1" applyProtection="1"/>
    <xf numFmtId="165" fontId="3" fillId="0" borderId="0" xfId="0" applyNumberFormat="1" applyFont="1" applyProtection="1"/>
    <xf numFmtId="49" fontId="3" fillId="0" borderId="0" xfId="0" applyNumberFormat="1" applyFont="1" applyProtection="1"/>
    <xf numFmtId="165" fontId="6" fillId="0" borderId="0" xfId="0" applyNumberFormat="1" applyFont="1" applyProtection="1"/>
    <xf numFmtId="0" fontId="3" fillId="2" borderId="0" xfId="0" applyNumberFormat="1" applyFont="1" applyFill="1" applyProtection="1"/>
    <xf numFmtId="165" fontId="3" fillId="0" borderId="0" xfId="0" applyNumberFormat="1" applyFont="1" applyBorder="1" applyProtection="1"/>
    <xf numFmtId="165" fontId="3" fillId="0" borderId="0" xfId="0" applyNumberFormat="1" applyFont="1" applyFill="1" applyProtection="1"/>
    <xf numFmtId="49" fontId="3" fillId="0" borderId="0" xfId="0" applyNumberFormat="1" applyFont="1" applyFill="1" applyBorder="1" applyProtection="1"/>
    <xf numFmtId="4" fontId="3" fillId="0" borderId="0" xfId="0" applyNumberFormat="1" applyFont="1" applyFill="1" applyBorder="1" applyProtection="1"/>
    <xf numFmtId="0" fontId="3" fillId="0" borderId="0" xfId="0" applyNumberFormat="1" applyFont="1" applyFill="1" applyBorder="1" applyProtection="1"/>
    <xf numFmtId="49" fontId="3" fillId="0" borderId="0" xfId="0" applyNumberFormat="1" applyFont="1" applyFill="1" applyProtection="1"/>
    <xf numFmtId="4" fontId="3" fillId="0" borderId="0" xfId="0" applyNumberFormat="1" applyFont="1" applyFill="1" applyProtection="1"/>
    <xf numFmtId="0" fontId="3" fillId="0" borderId="0" xfId="0" applyNumberFormat="1" applyFont="1" applyFill="1" applyProtection="1"/>
    <xf numFmtId="2" fontId="3" fillId="0" borderId="0" xfId="0" applyNumberFormat="1" applyFont="1" applyFill="1" applyProtection="1"/>
    <xf numFmtId="0" fontId="3" fillId="0" borderId="0" xfId="0" applyNumberFormat="1" applyFont="1" applyAlignment="1" applyProtection="1">
      <alignment horizontal="right"/>
    </xf>
    <xf numFmtId="49" fontId="7" fillId="0" borderId="0" xfId="0" applyNumberFormat="1" applyFont="1" applyProtection="1"/>
    <xf numFmtId="2" fontId="7" fillId="0" borderId="0" xfId="0" applyNumberFormat="1" applyFont="1" applyFill="1" applyProtection="1"/>
    <xf numFmtId="0" fontId="3" fillId="0" borderId="0" xfId="0" applyFont="1" applyAlignment="1" applyProtection="1">
      <alignment horizontal="right"/>
    </xf>
    <xf numFmtId="0" fontId="3" fillId="0" borderId="0" xfId="0" applyFont="1" applyFill="1" applyProtection="1"/>
    <xf numFmtId="0" fontId="7" fillId="0" borderId="0" xfId="0" applyFont="1" applyProtection="1"/>
    <xf numFmtId="0" fontId="9" fillId="0" borderId="0" xfId="0" applyFont="1" applyAlignment="1" applyProtection="1">
      <alignment horizontal="right"/>
    </xf>
    <xf numFmtId="49" fontId="3" fillId="0" borderId="1" xfId="0" applyNumberFormat="1" applyFont="1" applyBorder="1" applyProtection="1"/>
    <xf numFmtId="4" fontId="4" fillId="0" borderId="1" xfId="0" applyNumberFormat="1" applyFont="1" applyBorder="1" applyAlignment="1" applyProtection="1">
      <alignment horizontal="right"/>
    </xf>
    <xf numFmtId="4" fontId="4" fillId="0" borderId="3" xfId="0" applyNumberFormat="1" applyFont="1" applyBorder="1" applyAlignment="1" applyProtection="1">
      <alignment horizontal="right"/>
    </xf>
    <xf numFmtId="4" fontId="4" fillId="0" borderId="2" xfId="0" applyNumberFormat="1" applyFont="1" applyBorder="1" applyAlignment="1" applyProtection="1">
      <alignment horizontal="right"/>
    </xf>
    <xf numFmtId="49" fontId="4" fillId="0" borderId="3" xfId="0" applyNumberFormat="1" applyFont="1" applyBorder="1" applyAlignment="1" applyProtection="1">
      <alignment horizontal="right"/>
    </xf>
    <xf numFmtId="49" fontId="3" fillId="0" borderId="1" xfId="0" applyNumberFormat="1" applyFont="1" applyBorder="1" applyAlignment="1" applyProtection="1">
      <alignment horizontal="left"/>
    </xf>
    <xf numFmtId="0" fontId="3" fillId="0" borderId="1" xfId="0" applyFont="1" applyBorder="1" applyProtection="1"/>
    <xf numFmtId="0" fontId="4" fillId="0" borderId="2" xfId="0" applyFont="1" applyBorder="1" applyAlignment="1" applyProtection="1">
      <alignment horizontal="right"/>
    </xf>
    <xf numFmtId="0" fontId="4" fillId="0" borderId="3" xfId="0" applyFont="1" applyBorder="1" applyAlignment="1" applyProtection="1">
      <alignment horizontal="right"/>
    </xf>
    <xf numFmtId="0" fontId="0" fillId="0" borderId="0" xfId="0" applyBorder="1"/>
    <xf numFmtId="49" fontId="3" fillId="0" borderId="2" xfId="0" applyNumberFormat="1" applyFont="1" applyBorder="1" applyAlignment="1" applyProtection="1">
      <alignment horizontal="right"/>
    </xf>
    <xf numFmtId="0" fontId="10" fillId="0" borderId="0" xfId="0" applyFont="1" applyProtection="1">
      <protection locked="0"/>
    </xf>
    <xf numFmtId="0" fontId="10" fillId="0" borderId="0" xfId="0" applyFont="1"/>
    <xf numFmtId="49" fontId="9" fillId="0" borderId="0" xfId="0" applyNumberFormat="1" applyFont="1"/>
    <xf numFmtId="0" fontId="0" fillId="0" borderId="0" xfId="0" applyBorder="1" applyProtection="1"/>
    <xf numFmtId="0" fontId="3" fillId="0" borderId="0" xfId="0" applyFont="1" applyBorder="1" applyProtection="1"/>
    <xf numFmtId="0" fontId="11" fillId="0" borderId="0" xfId="0" applyFont="1" applyProtection="1"/>
    <xf numFmtId="0" fontId="12" fillId="0" borderId="0" xfId="0" applyFont="1" applyProtection="1"/>
    <xf numFmtId="49" fontId="13" fillId="0" borderId="0" xfId="0" applyNumberFormat="1" applyFont="1"/>
    <xf numFmtId="49" fontId="8" fillId="0" borderId="0" xfId="0" applyNumberFormat="1" applyFont="1" applyProtection="1"/>
    <xf numFmtId="0" fontId="16" fillId="0" borderId="8" xfId="0" applyFont="1" applyBorder="1"/>
    <xf numFmtId="0" fontId="7" fillId="0" borderId="0" xfId="0" applyFont="1" applyBorder="1"/>
    <xf numFmtId="49" fontId="16" fillId="0" borderId="7" xfId="0" applyNumberFormat="1" applyFont="1" applyBorder="1" applyProtection="1"/>
    <xf numFmtId="0" fontId="16" fillId="0" borderId="0" xfId="0" applyFont="1" applyBorder="1"/>
    <xf numFmtId="49" fontId="16" fillId="0" borderId="4" xfId="0" applyNumberFormat="1" applyFont="1" applyBorder="1" applyProtection="1"/>
    <xf numFmtId="0" fontId="17" fillId="0" borderId="0" xfId="0" applyFont="1"/>
    <xf numFmtId="49" fontId="18" fillId="0" borderId="1" xfId="0" applyNumberFormat="1" applyFont="1" applyBorder="1" applyProtection="1"/>
    <xf numFmtId="0" fontId="18" fillId="0" borderId="7" xfId="0" applyFont="1" applyBorder="1" applyProtection="1"/>
    <xf numFmtId="0" fontId="7" fillId="0" borderId="3" xfId="0" applyFont="1" applyBorder="1" applyProtection="1"/>
    <xf numFmtId="0" fontId="7" fillId="0" borderId="8" xfId="0" applyFont="1" applyBorder="1"/>
    <xf numFmtId="0" fontId="16" fillId="0" borderId="6" xfId="0" applyFont="1" applyBorder="1"/>
    <xf numFmtId="4" fontId="0" fillId="0" borderId="0" xfId="0" applyNumberFormat="1"/>
    <xf numFmtId="3" fontId="0" fillId="0" borderId="0" xfId="0" applyNumberFormat="1"/>
    <xf numFmtId="0" fontId="21" fillId="0" borderId="0" xfId="0" applyFont="1" applyProtection="1"/>
    <xf numFmtId="4" fontId="0" fillId="3" borderId="0" xfId="0" applyNumberFormat="1" applyFill="1"/>
    <xf numFmtId="3" fontId="0" fillId="3" borderId="0" xfId="0" applyNumberFormat="1" applyFill="1"/>
    <xf numFmtId="0" fontId="7" fillId="0" borderId="0" xfId="0" applyFont="1" applyBorder="1" applyProtection="1"/>
    <xf numFmtId="49" fontId="4" fillId="4" borderId="9" xfId="0" applyNumberFormat="1" applyFont="1" applyFill="1" applyBorder="1" applyAlignment="1" applyProtection="1">
      <alignment horizontal="right"/>
      <protection locked="0"/>
    </xf>
    <xf numFmtId="49" fontId="4" fillId="4" borderId="10" xfId="0" applyNumberFormat="1" applyFont="1" applyFill="1" applyBorder="1" applyAlignment="1">
      <alignment horizontal="right"/>
    </xf>
    <xf numFmtId="0" fontId="6" fillId="4" borderId="11" xfId="0" applyFont="1" applyFill="1" applyBorder="1" applyProtection="1">
      <protection locked="0"/>
    </xf>
    <xf numFmtId="0" fontId="6" fillId="4" borderId="6" xfId="0" applyFont="1" applyFill="1" applyBorder="1" applyProtection="1">
      <protection locked="0"/>
    </xf>
    <xf numFmtId="4" fontId="6" fillId="0" borderId="0" xfId="0" applyNumberFormat="1" applyFont="1" applyBorder="1" applyProtection="1"/>
    <xf numFmtId="165" fontId="6" fillId="0" borderId="0" xfId="0" applyNumberFormat="1" applyFont="1" applyBorder="1" applyProtection="1"/>
    <xf numFmtId="49" fontId="15" fillId="0" borderId="0" xfId="0" applyNumberFormat="1" applyFont="1" applyProtection="1"/>
    <xf numFmtId="49" fontId="0" fillId="0" borderId="0" xfId="0" applyNumberFormat="1" applyProtection="1"/>
    <xf numFmtId="0" fontId="8" fillId="0" borderId="0" xfId="0" applyFont="1" applyProtection="1"/>
    <xf numFmtId="0" fontId="0" fillId="0" borderId="0" xfId="0" applyAlignment="1" applyProtection="1">
      <alignment wrapText="1"/>
    </xf>
    <xf numFmtId="49" fontId="13" fillId="0" borderId="0" xfId="0" applyNumberFormat="1" applyFont="1" applyProtection="1"/>
    <xf numFmtId="49" fontId="22" fillId="0" borderId="0" xfId="0" applyNumberFormat="1" applyFont="1"/>
    <xf numFmtId="0" fontId="22" fillId="0" borderId="0" xfId="0" applyFont="1"/>
    <xf numFmtId="49" fontId="25" fillId="0" borderId="0" xfId="0" applyNumberFormat="1" applyFont="1" applyProtection="1"/>
    <xf numFmtId="0" fontId="0" fillId="0" borderId="0" xfId="0" applyNumberFormat="1"/>
    <xf numFmtId="0" fontId="26" fillId="0" borderId="0" xfId="0" applyNumberFormat="1" applyFont="1"/>
    <xf numFmtId="0" fontId="27" fillId="0" borderId="0" xfId="0" applyNumberFormat="1" applyFont="1"/>
    <xf numFmtId="0" fontId="28" fillId="0" borderId="0" xfId="0" applyNumberFormat="1" applyFont="1" applyProtection="1">
      <protection locked="0"/>
    </xf>
    <xf numFmtId="0" fontId="28" fillId="0" borderId="0" xfId="0" applyNumberFormat="1" applyFont="1"/>
    <xf numFmtId="0" fontId="30" fillId="0" borderId="0" xfId="0" applyNumberFormat="1" applyFont="1" applyAlignment="1">
      <alignment horizontal="left"/>
    </xf>
    <xf numFmtId="0" fontId="32" fillId="0" borderId="0" xfId="0" applyNumberFormat="1" applyFont="1" applyAlignment="1">
      <alignment horizontal="left"/>
    </xf>
    <xf numFmtId="0" fontId="35" fillId="0" borderId="0" xfId="0" applyNumberFormat="1" applyFont="1" applyAlignment="1">
      <alignment horizontal="left"/>
    </xf>
    <xf numFmtId="0" fontId="36" fillId="0" borderId="0" xfId="0" applyNumberFormat="1" applyFont="1" applyAlignment="1">
      <alignment horizontal="left"/>
    </xf>
    <xf numFmtId="0" fontId="40" fillId="0" borderId="0" xfId="0" applyNumberFormat="1" applyFont="1" applyAlignment="1" applyProtection="1">
      <alignment horizontal="left"/>
      <protection locked="0"/>
    </xf>
    <xf numFmtId="0" fontId="40" fillId="0" borderId="0" xfId="0" applyNumberFormat="1" applyFont="1" applyAlignment="1">
      <alignment horizontal="left"/>
    </xf>
    <xf numFmtId="0" fontId="35" fillId="0" borderId="0" xfId="0" applyNumberFormat="1" applyFont="1" applyAlignment="1" applyProtection="1">
      <alignment horizontal="left"/>
    </xf>
    <xf numFmtId="0" fontId="36" fillId="0" borderId="0" xfId="0" applyNumberFormat="1" applyFont="1" applyAlignment="1" applyProtection="1">
      <alignment horizontal="left"/>
    </xf>
    <xf numFmtId="49" fontId="29" fillId="0" borderId="0" xfId="0" applyNumberFormat="1" applyFont="1" applyProtection="1"/>
    <xf numFmtId="0" fontId="26" fillId="0" borderId="0" xfId="0" applyFont="1" applyProtection="1"/>
    <xf numFmtId="0" fontId="26" fillId="0" borderId="0" xfId="0" applyFont="1"/>
    <xf numFmtId="49" fontId="18" fillId="0" borderId="2" xfId="0" applyNumberFormat="1" applyFont="1" applyBorder="1" applyProtection="1"/>
    <xf numFmtId="0" fontId="18" fillId="0" borderId="0" xfId="0" applyFont="1" applyBorder="1" applyProtection="1"/>
    <xf numFmtId="49" fontId="16" fillId="0" borderId="0" xfId="0" applyNumberFormat="1" applyFont="1" applyBorder="1" applyProtection="1"/>
    <xf numFmtId="49" fontId="16" fillId="0" borderId="5" xfId="0" applyNumberFormat="1" applyFont="1" applyBorder="1" applyProtection="1"/>
    <xf numFmtId="3" fontId="43" fillId="0" borderId="1" xfId="0" applyNumberFormat="1" applyFont="1" applyFill="1" applyBorder="1" applyProtection="1"/>
    <xf numFmtId="3" fontId="43" fillId="0" borderId="7" xfId="0" applyNumberFormat="1" applyFont="1" applyFill="1" applyBorder="1" applyProtection="1"/>
    <xf numFmtId="3" fontId="43" fillId="0" borderId="7" xfId="0" applyNumberFormat="1" applyFont="1" applyBorder="1"/>
    <xf numFmtId="3" fontId="43" fillId="0" borderId="4" xfId="0" applyNumberFormat="1" applyFont="1" applyFill="1" applyBorder="1" applyProtection="1"/>
    <xf numFmtId="3" fontId="44" fillId="0" borderId="0" xfId="0" applyNumberFormat="1" applyFont="1" applyBorder="1"/>
    <xf numFmtId="0" fontId="44" fillId="0" borderId="8" xfId="0" applyFont="1" applyBorder="1"/>
    <xf numFmtId="49" fontId="4" fillId="0" borderId="1" xfId="0" applyNumberFormat="1" applyFont="1" applyBorder="1" applyProtection="1"/>
    <xf numFmtId="4" fontId="2" fillId="0" borderId="2" xfId="0" applyNumberFormat="1" applyFont="1" applyBorder="1" applyProtection="1">
      <protection locked="0"/>
    </xf>
    <xf numFmtId="49" fontId="4" fillId="0" borderId="2" xfId="0" applyNumberFormat="1" applyFont="1" applyBorder="1" applyAlignment="1" applyProtection="1">
      <alignment horizontal="right"/>
    </xf>
    <xf numFmtId="4" fontId="2" fillId="0" borderId="3" xfId="0" applyNumberFormat="1" applyFont="1" applyBorder="1" applyProtection="1">
      <protection locked="0"/>
    </xf>
    <xf numFmtId="49" fontId="4" fillId="0" borderId="7" xfId="0" applyNumberFormat="1" applyFont="1" applyBorder="1" applyProtection="1"/>
    <xf numFmtId="4" fontId="2" fillId="0" borderId="0" xfId="0" applyNumberFormat="1" applyFont="1" applyBorder="1" applyProtection="1">
      <protection locked="0"/>
    </xf>
    <xf numFmtId="49" fontId="4" fillId="0" borderId="0" xfId="0" applyNumberFormat="1" applyFont="1" applyBorder="1" applyAlignment="1" applyProtection="1">
      <alignment horizontal="right"/>
    </xf>
    <xf numFmtId="4" fontId="2" fillId="0" borderId="8" xfId="0" applyNumberFormat="1" applyFont="1" applyBorder="1" applyProtection="1">
      <protection locked="0"/>
    </xf>
    <xf numFmtId="49" fontId="4" fillId="0" borderId="4" xfId="0" applyNumberFormat="1" applyFont="1" applyBorder="1" applyProtection="1"/>
    <xf numFmtId="4" fontId="2" fillId="0" borderId="5" xfId="0" applyNumberFormat="1" applyFont="1" applyBorder="1" applyProtection="1">
      <protection locked="0"/>
    </xf>
    <xf numFmtId="49" fontId="4" fillId="0" borderId="5" xfId="0" applyNumberFormat="1" applyFont="1" applyBorder="1" applyAlignment="1" applyProtection="1">
      <alignment horizontal="right"/>
    </xf>
    <xf numFmtId="4" fontId="2" fillId="0" borderId="6" xfId="0" applyNumberFormat="1" applyFont="1" applyBorder="1" applyProtection="1">
      <protection locked="0"/>
    </xf>
    <xf numFmtId="49" fontId="4" fillId="0" borderId="1" xfId="0" applyNumberFormat="1" applyFont="1" applyBorder="1" applyAlignment="1" applyProtection="1">
      <alignment horizontal="left"/>
    </xf>
    <xf numFmtId="165" fontId="2" fillId="0" borderId="3" xfId="0" applyNumberFormat="1" applyFont="1" applyBorder="1" applyProtection="1">
      <protection locked="0"/>
    </xf>
    <xf numFmtId="49" fontId="4" fillId="0" borderId="7" xfId="0" applyNumberFormat="1" applyFont="1" applyBorder="1" applyAlignment="1" applyProtection="1">
      <alignment horizontal="left"/>
    </xf>
    <xf numFmtId="165" fontId="2" fillId="0" borderId="8" xfId="0" applyNumberFormat="1" applyFont="1" applyBorder="1" applyProtection="1">
      <protection locked="0"/>
    </xf>
    <xf numFmtId="49" fontId="4" fillId="0" borderId="4" xfId="0" applyNumberFormat="1" applyFont="1" applyBorder="1" applyAlignment="1" applyProtection="1">
      <alignment horizontal="left"/>
    </xf>
    <xf numFmtId="165" fontId="2" fillId="0" borderId="6" xfId="0" applyNumberFormat="1" applyFont="1" applyBorder="1" applyProtection="1">
      <protection locked="0"/>
    </xf>
    <xf numFmtId="49" fontId="45" fillId="0" borderId="1" xfId="0" applyNumberFormat="1" applyFont="1" applyBorder="1" applyAlignment="1" applyProtection="1">
      <alignment horizontal="left"/>
    </xf>
    <xf numFmtId="4" fontId="45" fillId="0" borderId="2" xfId="0" applyNumberFormat="1" applyFont="1" applyBorder="1" applyProtection="1"/>
    <xf numFmtId="165" fontId="45" fillId="0" borderId="3" xfId="0" applyNumberFormat="1" applyFont="1" applyFill="1" applyBorder="1" applyProtection="1"/>
    <xf numFmtId="49" fontId="45" fillId="0" borderId="4" xfId="0" applyNumberFormat="1" applyFont="1" applyBorder="1" applyAlignment="1" applyProtection="1">
      <alignment horizontal="left"/>
    </xf>
    <xf numFmtId="4" fontId="45" fillId="0" borderId="5" xfId="0" applyNumberFormat="1" applyFont="1" applyBorder="1" applyProtection="1"/>
    <xf numFmtId="165" fontId="45" fillId="0" borderId="6" xfId="0" applyNumberFormat="1" applyFont="1" applyFill="1" applyBorder="1" applyProtection="1"/>
    <xf numFmtId="49" fontId="46" fillId="0" borderId="1" xfId="0" applyNumberFormat="1" applyFont="1" applyFill="1" applyBorder="1" applyProtection="1"/>
    <xf numFmtId="4" fontId="46" fillId="0" borderId="2" xfId="0" applyNumberFormat="1" applyFont="1" applyFill="1" applyBorder="1" applyProtection="1"/>
    <xf numFmtId="165" fontId="46" fillId="0" borderId="3" xfId="0" applyNumberFormat="1" applyFont="1" applyFill="1" applyBorder="1" applyProtection="1"/>
    <xf numFmtId="49" fontId="46" fillId="0" borderId="7" xfId="0" applyNumberFormat="1" applyFont="1" applyFill="1" applyBorder="1" applyProtection="1"/>
    <xf numFmtId="4" fontId="46" fillId="0" borderId="0" xfId="0" applyNumberFormat="1" applyFont="1" applyFill="1" applyBorder="1" applyProtection="1"/>
    <xf numFmtId="165" fontId="46" fillId="0" borderId="8" xfId="0" applyNumberFormat="1" applyFont="1" applyFill="1" applyBorder="1" applyProtection="1"/>
    <xf numFmtId="49" fontId="46" fillId="0" borderId="4" xfId="0" applyNumberFormat="1" applyFont="1" applyFill="1" applyBorder="1" applyProtection="1"/>
    <xf numFmtId="4" fontId="46" fillId="0" borderId="5" xfId="0" applyNumberFormat="1" applyFont="1" applyFill="1" applyBorder="1" applyProtection="1"/>
    <xf numFmtId="165" fontId="46" fillId="0" borderId="6" xfId="0" applyNumberFormat="1" applyFont="1" applyFill="1" applyBorder="1" applyProtection="1"/>
    <xf numFmtId="0" fontId="8"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vertical="top"/>
    </xf>
    <xf numFmtId="0" fontId="8" fillId="0" borderId="0" xfId="0" applyFont="1" applyAlignment="1" applyProtection="1">
      <alignment wrapText="1"/>
    </xf>
    <xf numFmtId="0" fontId="0" fillId="0" borderId="0" xfId="0" applyAlignment="1" applyProtection="1">
      <alignment wrapText="1"/>
    </xf>
    <xf numFmtId="0" fontId="0" fillId="0" borderId="0" xfId="0" applyAlignment="1" applyProtection="1"/>
    <xf numFmtId="49" fontId="14" fillId="4" borderId="1" xfId="0" applyNumberFormat="1"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6" xfId="0" applyFill="1" applyBorder="1" applyAlignment="1">
      <alignment wrapText="1"/>
    </xf>
    <xf numFmtId="3" fontId="44" fillId="0" borderId="2" xfId="0" applyNumberFormat="1" applyFont="1" applyFill="1" applyBorder="1" applyAlignment="1" applyProtection="1"/>
    <xf numFmtId="0" fontId="41" fillId="0" borderId="3" xfId="0" applyFont="1" applyBorder="1" applyAlignment="1"/>
    <xf numFmtId="3" fontId="44" fillId="0" borderId="0" xfId="0" applyNumberFormat="1" applyFont="1" applyFill="1" applyBorder="1" applyAlignment="1" applyProtection="1"/>
    <xf numFmtId="0" fontId="41" fillId="0" borderId="8" xfId="0" applyFont="1" applyBorder="1" applyAlignment="1"/>
    <xf numFmtId="3" fontId="44" fillId="0" borderId="5" xfId="0" applyNumberFormat="1" applyFont="1" applyFill="1" applyBorder="1" applyAlignment="1" applyProtection="1"/>
    <xf numFmtId="0" fontId="41" fillId="0" borderId="6" xfId="0" applyFont="1" applyBorder="1" applyAlignment="1"/>
    <xf numFmtId="49" fontId="47" fillId="0" borderId="0" xfId="0" applyNumberFormat="1" applyFont="1" applyProtection="1"/>
    <xf numFmtId="0" fontId="48" fillId="0" borderId="0" xfId="0" applyFont="1" applyProtection="1"/>
    <xf numFmtId="0" fontId="29" fillId="0" borderId="0" xfId="0" applyNumberFormat="1" applyFont="1" applyAlignment="1">
      <alignment horizontal="left"/>
    </xf>
    <xf numFmtId="0" fontId="29" fillId="0" borderId="0" xfId="0" applyNumberFormat="1" applyFont="1" applyAlignment="1" applyProtection="1">
      <alignment horizontal="left"/>
      <protection locked="0"/>
    </xf>
    <xf numFmtId="0" fontId="26" fillId="0" borderId="0" xfId="0" applyNumberFormat="1" applyFont="1" applyAlignment="1">
      <alignment horizontal="left"/>
    </xf>
    <xf numFmtId="0" fontId="31" fillId="0" borderId="0" xfId="0" applyNumberFormat="1" applyFont="1" applyAlignment="1">
      <alignment horizontal="left"/>
    </xf>
    <xf numFmtId="0" fontId="26" fillId="0" borderId="0" xfId="0" applyNumberFormat="1" applyFont="1" applyAlignment="1" applyProtection="1">
      <alignment horizontal="left"/>
      <protection locked="0"/>
    </xf>
    <xf numFmtId="0" fontId="32" fillId="0" borderId="0" xfId="0" applyNumberFormat="1" applyFont="1" applyAlignment="1" applyProtection="1">
      <alignment horizontal="left"/>
      <protection locked="0"/>
    </xf>
    <xf numFmtId="0" fontId="33" fillId="0" borderId="0" xfId="0" applyNumberFormat="1" applyFont="1" applyAlignment="1">
      <alignment horizontal="left"/>
    </xf>
    <xf numFmtId="0" fontId="0" fillId="0" borderId="0" xfId="0" applyAlignment="1">
      <alignment horizontal="left"/>
    </xf>
    <xf numFmtId="0" fontId="34" fillId="0" borderId="0" xfId="0" applyNumberFormat="1" applyFont="1" applyAlignment="1">
      <alignment horizontal="left"/>
    </xf>
    <xf numFmtId="0" fontId="35" fillId="0" borderId="0" xfId="0" applyNumberFormat="1" applyFont="1" applyAlignment="1" applyProtection="1">
      <alignment horizontal="left"/>
      <protection locked="0"/>
    </xf>
    <xf numFmtId="0" fontId="36" fillId="0" borderId="0" xfId="0" applyNumberFormat="1" applyFont="1" applyAlignment="1" applyProtection="1">
      <alignment horizontal="left"/>
      <protection locked="0"/>
    </xf>
    <xf numFmtId="0" fontId="37" fillId="0" borderId="0" xfId="0" applyNumberFormat="1" applyFont="1" applyAlignment="1">
      <alignment horizontal="left"/>
    </xf>
    <xf numFmtId="0" fontId="38" fillId="0" borderId="0" xfId="0" applyNumberFormat="1" applyFont="1" applyAlignment="1">
      <alignment horizontal="left"/>
    </xf>
    <xf numFmtId="0" fontId="39" fillId="0" borderId="0" xfId="0" applyNumberFormat="1" applyFont="1" applyAlignment="1">
      <alignment horizontal="left"/>
    </xf>
    <xf numFmtId="0" fontId="41" fillId="0" borderId="0" xfId="0" applyNumberFormat="1" applyFont="1" applyAlignment="1">
      <alignment horizontal="left"/>
    </xf>
    <xf numFmtId="0" fontId="42" fillId="0" borderId="0" xfId="0" applyNumberFormat="1" applyFont="1" applyAlignment="1">
      <alignment horizontal="left"/>
    </xf>
    <xf numFmtId="0" fontId="29" fillId="0" borderId="0" xfId="0" applyNumberFormat="1" applyFont="1" applyAlignment="1" applyProtection="1">
      <alignment horizontal="left"/>
    </xf>
    <xf numFmtId="0" fontId="37" fillId="0" borderId="0" xfId="0" applyNumberFormat="1" applyFont="1" applyAlignment="1" applyProtection="1">
      <alignment horizontal="left"/>
    </xf>
    <xf numFmtId="0" fontId="38" fillId="0" borderId="0" xfId="0" applyNumberFormat="1" applyFont="1" applyAlignment="1" applyProtection="1">
      <alignment horizontal="left"/>
    </xf>
    <xf numFmtId="49" fontId="29" fillId="0" borderId="0" xfId="0" applyNumberFormat="1" applyFont="1" applyAlignment="1" applyProtection="1">
      <alignment horizontal="left"/>
    </xf>
    <xf numFmtId="0" fontId="26" fillId="0" borderId="0" xfId="0" applyFont="1" applyAlignment="1" applyProtection="1">
      <alignment horizontal="left"/>
    </xf>
    <xf numFmtId="0" fontId="26" fillId="0" borderId="0" xfId="0" applyFont="1" applyAlignment="1">
      <alignment horizontal="left"/>
    </xf>
    <xf numFmtId="0" fontId="49" fillId="0" borderId="0" xfId="0" applyNumberFormat="1" applyFont="1" applyAlignment="1">
      <alignment horizontal="left"/>
    </xf>
    <xf numFmtId="164" fontId="12" fillId="0" borderId="4" xfId="0" applyNumberFormat="1" applyFont="1" applyFill="1" applyBorder="1" applyProtection="1"/>
    <xf numFmtId="164" fontId="12" fillId="0" borderId="12" xfId="0" applyNumberFormat="1" applyFont="1" applyFill="1" applyBorder="1" applyAlignment="1" applyProtection="1"/>
    <xf numFmtId="0" fontId="50" fillId="0" borderId="10" xfId="0" applyFont="1" applyBorder="1" applyAlignment="1"/>
  </cellXfs>
  <cellStyles count="1">
    <cellStyle name="Standaard" xfId="0" builtinId="0"/>
  </cellStyles>
  <dxfs count="0"/>
  <tableStyles count="0" defaultTableStyle="TableStyleMedium2" defaultPivotStyle="PivotStyleLight16"/>
  <colors>
    <mruColors>
      <color rgb="FFA22E94"/>
      <color rgb="FF00A249"/>
      <color rgb="FFC50B7A"/>
      <color rgb="FFFF5050"/>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NL"/>
        </a:p>
      </c:txPr>
    </c:title>
    <c:autoTitleDeleted val="0"/>
    <c:plotArea>
      <c:layout/>
      <c:lineChart>
        <c:grouping val="standard"/>
        <c:varyColors val="0"/>
        <c:dLbls>
          <c:showLegendKey val="0"/>
          <c:showVal val="1"/>
          <c:showCatName val="0"/>
          <c:showSerName val="0"/>
          <c:showPercent val="0"/>
          <c:showBubbleSize val="0"/>
        </c:dLbls>
        <c:marker val="1"/>
        <c:smooth val="0"/>
        <c:axId val="789561136"/>
        <c:axId val="789562096"/>
      </c:lineChart>
      <c:catAx>
        <c:axId val="789561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NL"/>
          </a:p>
        </c:txPr>
        <c:crossAx val="789562096"/>
        <c:crosses val="autoZero"/>
        <c:auto val="1"/>
        <c:lblAlgn val="ctr"/>
        <c:lblOffset val="100"/>
        <c:noMultiLvlLbl val="0"/>
      </c:catAx>
      <c:valAx>
        <c:axId val="7895620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NL"/>
          </a:p>
        </c:txPr>
        <c:crossAx val="789561136"/>
        <c:crosses val="autoZero"/>
        <c:crossBetween val="between"/>
      </c:valAx>
    </c:plotArea>
    <c:plotVisOnly val="1"/>
    <c:dispBlanksAs val="gap"/>
    <c:showDLblsOverMax val="0"/>
    <c:extLst/>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nl-N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NL"/>
        </a:p>
      </c:txPr>
    </c:title>
    <c:autoTitleDeleted val="0"/>
    <c:plotArea>
      <c:layout/>
      <c:lineChart>
        <c:grouping val="standard"/>
        <c:varyColors val="0"/>
        <c:dLbls>
          <c:showLegendKey val="0"/>
          <c:showVal val="1"/>
          <c:showCatName val="0"/>
          <c:showSerName val="0"/>
          <c:showPercent val="0"/>
          <c:showBubbleSize val="0"/>
        </c:dLbls>
        <c:marker val="1"/>
        <c:smooth val="0"/>
        <c:axId val="789561136"/>
        <c:axId val="789562096"/>
      </c:lineChart>
      <c:catAx>
        <c:axId val="789561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NL"/>
          </a:p>
        </c:txPr>
        <c:crossAx val="789562096"/>
        <c:crosses val="autoZero"/>
        <c:auto val="1"/>
        <c:lblAlgn val="ctr"/>
        <c:lblOffset val="100"/>
        <c:noMultiLvlLbl val="0"/>
      </c:catAx>
      <c:valAx>
        <c:axId val="78956209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NL"/>
          </a:p>
        </c:txPr>
        <c:crossAx val="789561136"/>
        <c:crosses val="autoZero"/>
        <c:crossBetween val="between"/>
      </c:valAx>
    </c:plotArea>
    <c:plotVisOnly val="1"/>
    <c:dispBlanksAs val="gap"/>
    <c:showDLblsOverMax val="0"/>
    <c:extLst/>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nl-N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243840</xdr:rowOff>
    </xdr:from>
    <xdr:to>
      <xdr:col>35</xdr:col>
      <xdr:colOff>76200</xdr:colOff>
      <xdr:row>32</xdr:row>
      <xdr:rowOff>167641</xdr:rowOff>
    </xdr:to>
    <xdr:graphicFrame macro="">
      <xdr:nvGraphicFramePr>
        <xdr:cNvPr id="3" name="Grafiek 2">
          <a:extLst>
            <a:ext uri="{FF2B5EF4-FFF2-40B4-BE49-F238E27FC236}">
              <a16:creationId xmlns:a16="http://schemas.microsoft.com/office/drawing/2014/main" id="{4872F120-6171-46C9-9703-7945F47D3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468085</xdr:colOff>
      <xdr:row>213</xdr:row>
      <xdr:rowOff>174171</xdr:rowOff>
    </xdr:from>
    <xdr:to>
      <xdr:col>11</xdr:col>
      <xdr:colOff>642257</xdr:colOff>
      <xdr:row>235</xdr:row>
      <xdr:rowOff>54430</xdr:rowOff>
    </xdr:to>
    <xdr:graphicFrame macro="">
      <xdr:nvGraphicFramePr>
        <xdr:cNvPr id="4" name="Grafiek 3">
          <a:extLst>
            <a:ext uri="{FF2B5EF4-FFF2-40B4-BE49-F238E27FC236}">
              <a16:creationId xmlns:a16="http://schemas.microsoft.com/office/drawing/2014/main" id="{FE62B98F-4015-49DB-87E7-A16129991D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1097280</xdr:colOff>
      <xdr:row>30</xdr:row>
      <xdr:rowOff>106680</xdr:rowOff>
    </xdr:from>
    <xdr:to>
      <xdr:col>10</xdr:col>
      <xdr:colOff>1341120</xdr:colOff>
      <xdr:row>32</xdr:row>
      <xdr:rowOff>91440</xdr:rowOff>
    </xdr:to>
    <xdr:sp macro="" textlink="">
      <xdr:nvSpPr>
        <xdr:cNvPr id="5" name="Pijl: omhoog 4">
          <a:extLst>
            <a:ext uri="{FF2B5EF4-FFF2-40B4-BE49-F238E27FC236}">
              <a16:creationId xmlns:a16="http://schemas.microsoft.com/office/drawing/2014/main" id="{706E447F-9223-483A-BD12-AE5A6F3D8333}"/>
            </a:ext>
          </a:extLst>
        </xdr:cNvPr>
        <xdr:cNvSpPr/>
      </xdr:nvSpPr>
      <xdr:spPr>
        <a:xfrm>
          <a:off x="11917680" y="8945880"/>
          <a:ext cx="243840" cy="518160"/>
        </a:xfrm>
        <a:prstGeom prst="upArrow">
          <a:avLst/>
        </a:prstGeom>
        <a:solidFill>
          <a:schemeClr val="accent1">
            <a:lumMod val="60000"/>
            <a:lumOff val="4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0.11648</cdr:x>
      <cdr:y>0.14685</cdr:y>
    </cdr:from>
    <cdr:to>
      <cdr:x>0.11957</cdr:x>
      <cdr:y>0.91715</cdr:y>
    </cdr:to>
    <cdr:cxnSp macro="">
      <cdr:nvCxnSpPr>
        <cdr:cNvPr id="5" name="Rechte verbindingslijn 4">
          <a:extLst xmlns:a="http://schemas.openxmlformats.org/drawingml/2006/main">
            <a:ext uri="{FF2B5EF4-FFF2-40B4-BE49-F238E27FC236}">
              <a16:creationId xmlns:a16="http://schemas.microsoft.com/office/drawing/2014/main" id="{B555340F-42AF-4747-961E-46005D17C3D0}"/>
            </a:ext>
          </a:extLst>
        </cdr:cNvPr>
        <cdr:cNvCxnSpPr/>
      </cdr:nvCxnSpPr>
      <cdr:spPr>
        <a:xfrm xmlns:a="http://schemas.openxmlformats.org/drawingml/2006/main">
          <a:off x="1247017" y="959001"/>
          <a:ext cx="33143" cy="5030319"/>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0.70162</cdr:x>
      <cdr:y>0.17188</cdr:y>
    </cdr:from>
    <cdr:to>
      <cdr:x>0.86706</cdr:x>
      <cdr:y>0.25893</cdr:y>
    </cdr:to>
    <cdr:sp macro="" textlink="">
      <cdr:nvSpPr>
        <cdr:cNvPr id="10" name="Tekstvak 9">
          <a:extLst xmlns:a="http://schemas.openxmlformats.org/drawingml/2006/main">
            <a:ext uri="{FF2B5EF4-FFF2-40B4-BE49-F238E27FC236}">
              <a16:creationId xmlns:a16="http://schemas.microsoft.com/office/drawing/2014/main" id="{8C16BD04-EC68-4F27-8529-CE712A5E42C8}"/>
            </a:ext>
          </a:extLst>
        </cdr:cNvPr>
        <cdr:cNvSpPr txBox="1"/>
      </cdr:nvSpPr>
      <cdr:spPr>
        <a:xfrm xmlns:a="http://schemas.openxmlformats.org/drawingml/2006/main">
          <a:off x="7239000" y="1173480"/>
          <a:ext cx="1706880" cy="59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0.34925</cdr:x>
      <cdr:y>0.14871</cdr:y>
    </cdr:from>
    <cdr:to>
      <cdr:x>0.35105</cdr:x>
      <cdr:y>0.91647</cdr:y>
    </cdr:to>
    <cdr:cxnSp macro="">
      <cdr:nvCxnSpPr>
        <cdr:cNvPr id="15" name="Rechte verbindingslijn 14">
          <a:extLst xmlns:a="http://schemas.openxmlformats.org/drawingml/2006/main">
            <a:ext uri="{FF2B5EF4-FFF2-40B4-BE49-F238E27FC236}">
              <a16:creationId xmlns:a16="http://schemas.microsoft.com/office/drawing/2014/main" id="{0247733C-71D2-455C-9E03-837C3A1EE45A}"/>
            </a:ext>
          </a:extLst>
        </cdr:cNvPr>
        <cdr:cNvCxnSpPr/>
      </cdr:nvCxnSpPr>
      <cdr:spPr>
        <a:xfrm xmlns:a="http://schemas.openxmlformats.org/drawingml/2006/main">
          <a:off x="6355080" y="1051560"/>
          <a:ext cx="32822" cy="5429129"/>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0.6321</cdr:x>
      <cdr:y>0.15152</cdr:y>
    </cdr:from>
    <cdr:to>
      <cdr:x>0.63274</cdr:x>
      <cdr:y>0.91715</cdr:y>
    </cdr:to>
    <cdr:cxnSp macro="">
      <cdr:nvCxnSpPr>
        <cdr:cNvPr id="18" name="Rechte verbindingslijn 17">
          <a:extLst xmlns:a="http://schemas.openxmlformats.org/drawingml/2006/main">
            <a:ext uri="{FF2B5EF4-FFF2-40B4-BE49-F238E27FC236}">
              <a16:creationId xmlns:a16="http://schemas.microsoft.com/office/drawing/2014/main" id="{0247733C-71D2-455C-9E03-837C3A1EE45A}"/>
            </a:ext>
          </a:extLst>
        </cdr:cNvPr>
        <cdr:cNvCxnSpPr/>
      </cdr:nvCxnSpPr>
      <cdr:spPr>
        <a:xfrm xmlns:a="http://schemas.openxmlformats.org/drawingml/2006/main">
          <a:off x="6767350" y="989445"/>
          <a:ext cx="6830" cy="4999875"/>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0.86506</cdr:x>
      <cdr:y>0.14996</cdr:y>
    </cdr:from>
    <cdr:to>
      <cdr:x>0.86904</cdr:x>
      <cdr:y>0.91365</cdr:y>
    </cdr:to>
    <cdr:cxnSp macro="">
      <cdr:nvCxnSpPr>
        <cdr:cNvPr id="24" name="Rechte verbindingslijn 23">
          <a:extLst xmlns:a="http://schemas.openxmlformats.org/drawingml/2006/main">
            <a:ext uri="{FF2B5EF4-FFF2-40B4-BE49-F238E27FC236}">
              <a16:creationId xmlns:a16="http://schemas.microsoft.com/office/drawing/2014/main" id="{FB6CA381-4C7A-4B68-89B9-EE018ED91EEB}"/>
            </a:ext>
          </a:extLst>
        </cdr:cNvPr>
        <cdr:cNvCxnSpPr/>
      </cdr:nvCxnSpPr>
      <cdr:spPr>
        <a:xfrm xmlns:a="http://schemas.openxmlformats.org/drawingml/2006/main">
          <a:off x="9261384" y="979297"/>
          <a:ext cx="42636" cy="4987163"/>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0.11725</cdr:x>
      <cdr:y>0.14871</cdr:y>
    </cdr:from>
    <cdr:to>
      <cdr:x>0.86762</cdr:x>
      <cdr:y>0.14936</cdr:y>
    </cdr:to>
    <cdr:cxnSp macro="">
      <cdr:nvCxnSpPr>
        <cdr:cNvPr id="27" name="Rechte verbindingslijn 26">
          <a:extLst xmlns:a="http://schemas.openxmlformats.org/drawingml/2006/main">
            <a:ext uri="{FF2B5EF4-FFF2-40B4-BE49-F238E27FC236}">
              <a16:creationId xmlns:a16="http://schemas.microsoft.com/office/drawing/2014/main" id="{B7C6D536-5A8F-49AD-90CE-025468238976}"/>
            </a:ext>
          </a:extLst>
        </cdr:cNvPr>
        <cdr:cNvCxnSpPr/>
      </cdr:nvCxnSpPr>
      <cdr:spPr>
        <a:xfrm xmlns:a="http://schemas.openxmlformats.org/drawingml/2006/main">
          <a:off x="2133600" y="1051560"/>
          <a:ext cx="13654099" cy="4619"/>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0.11815</cdr:x>
      <cdr:y>0.9121</cdr:y>
    </cdr:from>
    <cdr:to>
      <cdr:x>0.86928</cdr:x>
      <cdr:y>0.91249</cdr:y>
    </cdr:to>
    <cdr:cxnSp macro="">
      <cdr:nvCxnSpPr>
        <cdr:cNvPr id="32" name="Rechte verbindingslijn 31">
          <a:extLst xmlns:a="http://schemas.openxmlformats.org/drawingml/2006/main">
            <a:ext uri="{FF2B5EF4-FFF2-40B4-BE49-F238E27FC236}">
              <a16:creationId xmlns:a16="http://schemas.microsoft.com/office/drawing/2014/main" id="{B2424C12-9D01-4CA8-991E-70EC83BD4867}"/>
            </a:ext>
          </a:extLst>
        </cdr:cNvPr>
        <cdr:cNvCxnSpPr/>
      </cdr:nvCxnSpPr>
      <cdr:spPr>
        <a:xfrm xmlns:a="http://schemas.openxmlformats.org/drawingml/2006/main" flipV="1">
          <a:off x="1264920" y="5956300"/>
          <a:ext cx="8041709" cy="2540"/>
        </a:xfrm>
        <a:prstGeom xmlns:a="http://schemas.openxmlformats.org/drawingml/2006/main" prst="line">
          <a:avLst/>
        </a:prstGeom>
        <a:ln xmlns:a="http://schemas.openxmlformats.org/drawingml/2006/main" w="381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0.11688</cdr:x>
      <cdr:y>0.1874</cdr:y>
    </cdr:from>
    <cdr:to>
      <cdr:x>0.11688</cdr:x>
      <cdr:y>0.26552</cdr:y>
    </cdr:to>
    <cdr:cxnSp macro="">
      <cdr:nvCxnSpPr>
        <cdr:cNvPr id="48" name="Rechte verbindingslijn met pijl 47">
          <a:extLst xmlns:a="http://schemas.openxmlformats.org/drawingml/2006/main">
            <a:ext uri="{FF2B5EF4-FFF2-40B4-BE49-F238E27FC236}">
              <a16:creationId xmlns:a16="http://schemas.microsoft.com/office/drawing/2014/main" id="{2B700DEE-5F10-4710-819A-00D209F23D4A}"/>
            </a:ext>
          </a:extLst>
        </cdr:cNvPr>
        <cdr:cNvCxnSpPr/>
      </cdr:nvCxnSpPr>
      <cdr:spPr>
        <a:xfrm xmlns:a="http://schemas.openxmlformats.org/drawingml/2006/main" flipV="1">
          <a:off x="2155373" y="1295397"/>
          <a:ext cx="0" cy="540000"/>
        </a:xfrm>
        <a:prstGeom xmlns:a="http://schemas.openxmlformats.org/drawingml/2006/main" prst="straightConnector1">
          <a:avLst/>
        </a:prstGeom>
        <a:ln xmlns:a="http://schemas.openxmlformats.org/drawingml/2006/main" w="50800" cap="flat" cmpd="sng" algn="ctr">
          <a:solidFill>
            <a:srgbClr val="0070C0"/>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0.12994</cdr:x>
      <cdr:y>0.73707</cdr:y>
    </cdr:from>
    <cdr:to>
      <cdr:x>0.1708</cdr:x>
      <cdr:y>0.80941</cdr:y>
    </cdr:to>
    <cdr:sp macro="" textlink="">
      <cdr:nvSpPr>
        <cdr:cNvPr id="63" name="Tekstvak 1">
          <a:extLst xmlns:a="http://schemas.openxmlformats.org/drawingml/2006/main">
            <a:ext uri="{FF2B5EF4-FFF2-40B4-BE49-F238E27FC236}">
              <a16:creationId xmlns:a16="http://schemas.microsoft.com/office/drawing/2014/main" id="{53463C7C-7A5E-4D71-AEBE-71D5D5BC9787}"/>
            </a:ext>
          </a:extLst>
        </cdr:cNvPr>
        <cdr:cNvSpPr txBox="1"/>
      </cdr:nvSpPr>
      <cdr:spPr>
        <a:xfrm xmlns:a="http://schemas.openxmlformats.org/drawingml/2006/main">
          <a:off x="1437640" y="4813300"/>
          <a:ext cx="452120" cy="4724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nl-NL" sz="2800"/>
        </a:p>
      </cdr:txBody>
    </cdr:sp>
  </cdr:relSizeAnchor>
  <cdr:relSizeAnchor xmlns:cdr="http://schemas.openxmlformats.org/drawingml/2006/chartDrawing">
    <cdr:from>
      <cdr:x>0.09228</cdr:x>
      <cdr:y>0.64073</cdr:y>
    </cdr:from>
    <cdr:to>
      <cdr:x>0.14558</cdr:x>
      <cdr:y>0.78239</cdr:y>
    </cdr:to>
    <cdr:sp macro="" textlink="">
      <cdr:nvSpPr>
        <cdr:cNvPr id="69" name="Ovaal 7">
          <a:extLst xmlns:a="http://schemas.openxmlformats.org/drawingml/2006/main">
            <a:ext uri="{FF2B5EF4-FFF2-40B4-BE49-F238E27FC236}">
              <a16:creationId xmlns:a16="http://schemas.microsoft.com/office/drawing/2014/main" id="{7ABDB62A-B0AC-4FB1-9B9B-3C5F9450CF42}"/>
            </a:ext>
          </a:extLst>
        </cdr:cNvPr>
        <cdr:cNvSpPr/>
      </cdr:nvSpPr>
      <cdr:spPr>
        <a:xfrm xmlns:a="http://schemas.openxmlformats.org/drawingml/2006/main">
          <a:off x="1803400" y="4441321"/>
          <a:ext cx="1041646" cy="981939"/>
        </a:xfrm>
        <a:prstGeom xmlns:a="http://schemas.openxmlformats.org/drawingml/2006/main" prst="ellipse">
          <a:avLst/>
        </a:prstGeom>
        <a:noFill xmlns:a="http://schemas.openxmlformats.org/drawingml/2006/main"/>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NL"/>
        </a:p>
      </cdr:txBody>
    </cdr:sp>
  </cdr:relSizeAnchor>
  <cdr:relSizeAnchor xmlns:cdr="http://schemas.openxmlformats.org/drawingml/2006/chartDrawing">
    <cdr:from>
      <cdr:x>0.70162</cdr:x>
      <cdr:y>0.17188</cdr:y>
    </cdr:from>
    <cdr:to>
      <cdr:x>0.86706</cdr:x>
      <cdr:y>0.25893</cdr:y>
    </cdr:to>
    <cdr:sp macro="" textlink="">
      <cdr:nvSpPr>
        <cdr:cNvPr id="71" name="Tekstvak 9">
          <a:extLst xmlns:a="http://schemas.openxmlformats.org/drawingml/2006/main">
            <a:ext uri="{FF2B5EF4-FFF2-40B4-BE49-F238E27FC236}">
              <a16:creationId xmlns:a16="http://schemas.microsoft.com/office/drawing/2014/main" id="{8C16BD04-EC68-4F27-8529-CE712A5E42C8}"/>
            </a:ext>
          </a:extLst>
        </cdr:cNvPr>
        <cdr:cNvSpPr txBox="1"/>
      </cdr:nvSpPr>
      <cdr:spPr>
        <a:xfrm xmlns:a="http://schemas.openxmlformats.org/drawingml/2006/main">
          <a:off x="7239000" y="1173480"/>
          <a:ext cx="1706880" cy="59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0.53483</cdr:x>
      <cdr:y>0.14853</cdr:y>
    </cdr:from>
    <cdr:to>
      <cdr:x>0.55457</cdr:x>
      <cdr:y>0.14961</cdr:y>
    </cdr:to>
    <cdr:cxnSp macro="">
      <cdr:nvCxnSpPr>
        <cdr:cNvPr id="72" name="Rechte verbindingslijn met pijl 11">
          <a:extLst xmlns:a="http://schemas.openxmlformats.org/drawingml/2006/main">
            <a:ext uri="{FF2B5EF4-FFF2-40B4-BE49-F238E27FC236}">
              <a16:creationId xmlns:a16="http://schemas.microsoft.com/office/drawing/2014/main" id="{F711208C-ED34-48D0-807C-4AE07DA80EA5}"/>
            </a:ext>
          </a:extLst>
        </cdr:cNvPr>
        <cdr:cNvCxnSpPr/>
      </cdr:nvCxnSpPr>
      <cdr:spPr>
        <a:xfrm xmlns:a="http://schemas.openxmlformats.org/drawingml/2006/main" flipV="1">
          <a:off x="9862458" y="1026714"/>
          <a:ext cx="364057" cy="7427"/>
        </a:xfrm>
        <a:prstGeom xmlns:a="http://schemas.openxmlformats.org/drawingml/2006/main" prst="straightConnector1">
          <a:avLst/>
        </a:prstGeom>
        <a:ln xmlns:a="http://schemas.openxmlformats.org/drawingml/2006/main" w="50800" cap="flat" cmpd="sng" algn="ctr">
          <a:solidFill>
            <a:srgbClr val="0070C0"/>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0.33689</cdr:x>
      <cdr:y>0.35463</cdr:y>
    </cdr:from>
    <cdr:to>
      <cdr:x>0.36392</cdr:x>
      <cdr:y>0.52204</cdr:y>
    </cdr:to>
    <cdr:sp macro="" textlink="">
      <cdr:nvSpPr>
        <cdr:cNvPr id="75" name="Rechthoek 16">
          <a:extLst xmlns:a="http://schemas.openxmlformats.org/drawingml/2006/main">
            <a:ext uri="{FF2B5EF4-FFF2-40B4-BE49-F238E27FC236}">
              <a16:creationId xmlns:a16="http://schemas.microsoft.com/office/drawing/2014/main" id="{53A64F5C-C4AC-49A6-BFF0-34B4BBB1FE80}"/>
            </a:ext>
          </a:extLst>
        </cdr:cNvPr>
        <cdr:cNvSpPr/>
      </cdr:nvSpPr>
      <cdr:spPr>
        <a:xfrm xmlns:a="http://schemas.openxmlformats.org/drawingml/2006/main" rot="16200000">
          <a:off x="6267660" y="2774261"/>
          <a:ext cx="1160429" cy="528254"/>
        </a:xfrm>
        <a:prstGeom xmlns:a="http://schemas.openxmlformats.org/drawingml/2006/main" prst="rect">
          <a:avLst/>
        </a:prstGeom>
        <a:solidFill xmlns:a="http://schemas.openxmlformats.org/drawingml/2006/main">
          <a:schemeClr val="bg1"/>
        </a:solidFill>
        <a:ln xmlns:a="http://schemas.openxmlformats.org/drawingml/2006/main" w="3810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0.451</cdr:x>
      <cdr:y>0.11466</cdr:y>
    </cdr:from>
    <cdr:to>
      <cdr:x>0.51695</cdr:x>
      <cdr:y>0.18468</cdr:y>
    </cdr:to>
    <cdr:sp macro="" textlink="">
      <cdr:nvSpPr>
        <cdr:cNvPr id="84" name="Rechthoek 37">
          <a:extLst xmlns:a="http://schemas.openxmlformats.org/drawingml/2006/main">
            <a:ext uri="{FF2B5EF4-FFF2-40B4-BE49-F238E27FC236}">
              <a16:creationId xmlns:a16="http://schemas.microsoft.com/office/drawing/2014/main" id="{98591B34-B357-4557-8D78-8EAD7A768AEE}"/>
            </a:ext>
          </a:extLst>
        </cdr:cNvPr>
        <cdr:cNvSpPr/>
      </cdr:nvSpPr>
      <cdr:spPr>
        <a:xfrm xmlns:a="http://schemas.openxmlformats.org/drawingml/2006/main" rot="10800000">
          <a:off x="8813800" y="794751"/>
          <a:ext cx="1288774" cy="485406"/>
        </a:xfrm>
        <a:prstGeom xmlns:a="http://schemas.openxmlformats.org/drawingml/2006/main" prst="rect">
          <a:avLst/>
        </a:prstGeom>
        <a:solidFill xmlns:a="http://schemas.openxmlformats.org/drawingml/2006/main">
          <a:schemeClr val="bg1"/>
        </a:solidFill>
        <a:ln xmlns:a="http://schemas.openxmlformats.org/drawingml/2006/main" w="3810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0.34961</cdr:x>
      <cdr:y>0.19409</cdr:y>
    </cdr:from>
    <cdr:to>
      <cdr:x>0.35006</cdr:x>
      <cdr:y>0.26614</cdr:y>
    </cdr:to>
    <cdr:cxnSp macro="">
      <cdr:nvCxnSpPr>
        <cdr:cNvPr id="91" name="Rechte verbindingslijn met pijl 50">
          <a:extLst xmlns:a="http://schemas.openxmlformats.org/drawingml/2006/main">
            <a:ext uri="{FF2B5EF4-FFF2-40B4-BE49-F238E27FC236}">
              <a16:creationId xmlns:a16="http://schemas.microsoft.com/office/drawing/2014/main" id="{784CEBF5-BB10-47FD-B4F7-BB0ABE65AB72}"/>
            </a:ext>
          </a:extLst>
        </cdr:cNvPr>
        <cdr:cNvCxnSpPr/>
      </cdr:nvCxnSpPr>
      <cdr:spPr>
        <a:xfrm xmlns:a="http://schemas.openxmlformats.org/drawingml/2006/main" flipH="1" flipV="1">
          <a:off x="6446997" y="1341642"/>
          <a:ext cx="8232" cy="498042"/>
        </a:xfrm>
        <a:prstGeom xmlns:a="http://schemas.openxmlformats.org/drawingml/2006/main" prst="straightConnector1">
          <a:avLst/>
        </a:prstGeom>
        <a:ln xmlns:a="http://schemas.openxmlformats.org/drawingml/2006/main" w="50800" cap="flat" cmpd="sng" algn="ctr">
          <a:solidFill>
            <a:srgbClr val="0070C0"/>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0.63223</cdr:x>
      <cdr:y>0.19358</cdr:y>
    </cdr:from>
    <cdr:to>
      <cdr:x>0.6324</cdr:x>
      <cdr:y>0.25827</cdr:y>
    </cdr:to>
    <cdr:cxnSp macro="">
      <cdr:nvCxnSpPr>
        <cdr:cNvPr id="92" name="Rechte verbindingslijn met pijl 51">
          <a:extLst xmlns:a="http://schemas.openxmlformats.org/drawingml/2006/main">
            <a:ext uri="{FF2B5EF4-FFF2-40B4-BE49-F238E27FC236}">
              <a16:creationId xmlns:a16="http://schemas.microsoft.com/office/drawing/2014/main" id="{784CEBF5-BB10-47FD-B4F7-BB0ABE65AB72}"/>
            </a:ext>
          </a:extLst>
        </cdr:cNvPr>
        <cdr:cNvCxnSpPr/>
      </cdr:nvCxnSpPr>
      <cdr:spPr>
        <a:xfrm xmlns:a="http://schemas.openxmlformats.org/drawingml/2006/main" flipV="1">
          <a:off x="11658601" y="1338090"/>
          <a:ext cx="3148" cy="447166"/>
        </a:xfrm>
        <a:prstGeom xmlns:a="http://schemas.openxmlformats.org/drawingml/2006/main" prst="straightConnector1">
          <a:avLst/>
        </a:prstGeom>
        <a:ln xmlns:a="http://schemas.openxmlformats.org/drawingml/2006/main" w="50800" cap="flat" cmpd="sng" algn="ctr">
          <a:solidFill>
            <a:srgbClr val="0070C0"/>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0.86482</cdr:x>
      <cdr:y>0.19724</cdr:y>
    </cdr:from>
    <cdr:to>
      <cdr:x>0.86509</cdr:x>
      <cdr:y>0.25512</cdr:y>
    </cdr:to>
    <cdr:cxnSp macro="">
      <cdr:nvCxnSpPr>
        <cdr:cNvPr id="93" name="Rechte verbindingslijn met pijl 52">
          <a:extLst xmlns:a="http://schemas.openxmlformats.org/drawingml/2006/main">
            <a:ext uri="{FF2B5EF4-FFF2-40B4-BE49-F238E27FC236}">
              <a16:creationId xmlns:a16="http://schemas.microsoft.com/office/drawing/2014/main" id="{784CEBF5-BB10-47FD-B4F7-BB0ABE65AB72}"/>
            </a:ext>
          </a:extLst>
        </cdr:cNvPr>
        <cdr:cNvCxnSpPr/>
      </cdr:nvCxnSpPr>
      <cdr:spPr>
        <a:xfrm xmlns:a="http://schemas.openxmlformats.org/drawingml/2006/main" flipV="1">
          <a:off x="15947572" y="1363412"/>
          <a:ext cx="5078" cy="400072"/>
        </a:xfrm>
        <a:prstGeom xmlns:a="http://schemas.openxmlformats.org/drawingml/2006/main" prst="straightConnector1">
          <a:avLst/>
        </a:prstGeom>
        <a:ln xmlns:a="http://schemas.openxmlformats.org/drawingml/2006/main" w="50800" cap="flat" cmpd="sng" algn="ctr">
          <a:solidFill>
            <a:srgbClr val="0070C0"/>
          </a:solidFill>
          <a:prstDash val="solid"/>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0.08842</cdr:x>
      <cdr:y>0.57936</cdr:y>
    </cdr:from>
    <cdr:to>
      <cdr:x>0.12929</cdr:x>
      <cdr:y>0.6517</cdr:y>
    </cdr:to>
    <cdr:sp macro="" textlink="">
      <cdr:nvSpPr>
        <cdr:cNvPr id="99" name="Tekstvak 1">
          <a:extLst xmlns:a="http://schemas.openxmlformats.org/drawingml/2006/main">
            <a:ext uri="{FF2B5EF4-FFF2-40B4-BE49-F238E27FC236}">
              <a16:creationId xmlns:a16="http://schemas.microsoft.com/office/drawing/2014/main" id="{1951F564-B3F7-4865-A29F-BA48F3B008B3}"/>
            </a:ext>
          </a:extLst>
        </cdr:cNvPr>
        <cdr:cNvSpPr txBox="1"/>
      </cdr:nvSpPr>
      <cdr:spPr>
        <a:xfrm xmlns:a="http://schemas.openxmlformats.org/drawingml/2006/main">
          <a:off x="1468767" y="4277866"/>
          <a:ext cx="678916" cy="5341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a:t>
          </a:r>
        </a:p>
      </cdr:txBody>
    </cdr:sp>
  </cdr:relSizeAnchor>
  <cdr:relSizeAnchor xmlns:cdr="http://schemas.openxmlformats.org/drawingml/2006/chartDrawing">
    <cdr:from>
      <cdr:x>0.31066</cdr:x>
      <cdr:y>0.58349</cdr:y>
    </cdr:from>
    <cdr:to>
      <cdr:x>0.35152</cdr:x>
      <cdr:y>0.65583</cdr:y>
    </cdr:to>
    <cdr:sp macro="" textlink="">
      <cdr:nvSpPr>
        <cdr:cNvPr id="100" name="Tekstvak 1">
          <a:extLst xmlns:a="http://schemas.openxmlformats.org/drawingml/2006/main">
            <a:ext uri="{FF2B5EF4-FFF2-40B4-BE49-F238E27FC236}">
              <a16:creationId xmlns:a16="http://schemas.microsoft.com/office/drawing/2014/main" id="{1FFB36DD-489F-4B5E-9B31-94BFE1577766}"/>
            </a:ext>
          </a:extLst>
        </cdr:cNvPr>
        <cdr:cNvSpPr txBox="1"/>
      </cdr:nvSpPr>
      <cdr:spPr>
        <a:xfrm xmlns:a="http://schemas.openxmlformats.org/drawingml/2006/main">
          <a:off x="5160547" y="4308346"/>
          <a:ext cx="678750" cy="5341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a:t>
          </a:r>
        </a:p>
      </cdr:txBody>
    </cdr:sp>
  </cdr:relSizeAnchor>
  <cdr:relSizeAnchor xmlns:cdr="http://schemas.openxmlformats.org/drawingml/2006/chartDrawing">
    <cdr:from>
      <cdr:x>0.59647</cdr:x>
      <cdr:y>0.58645</cdr:y>
    </cdr:from>
    <cdr:to>
      <cdr:x>0.63733</cdr:x>
      <cdr:y>0.6588</cdr:y>
    </cdr:to>
    <cdr:sp macro="" textlink="">
      <cdr:nvSpPr>
        <cdr:cNvPr id="101" name="Tekstvak 1">
          <a:extLst xmlns:a="http://schemas.openxmlformats.org/drawingml/2006/main">
            <a:ext uri="{FF2B5EF4-FFF2-40B4-BE49-F238E27FC236}">
              <a16:creationId xmlns:a16="http://schemas.microsoft.com/office/drawing/2014/main" id="{1FFB36DD-489F-4B5E-9B31-94BFE1577766}"/>
            </a:ext>
          </a:extLst>
        </cdr:cNvPr>
        <cdr:cNvSpPr txBox="1"/>
      </cdr:nvSpPr>
      <cdr:spPr>
        <a:xfrm xmlns:a="http://schemas.openxmlformats.org/drawingml/2006/main">
          <a:off x="9908257" y="4330187"/>
          <a:ext cx="678750" cy="5342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a:t>
          </a:r>
        </a:p>
      </cdr:txBody>
    </cdr:sp>
  </cdr:relSizeAnchor>
  <cdr:relSizeAnchor xmlns:cdr="http://schemas.openxmlformats.org/drawingml/2006/chartDrawing">
    <cdr:from>
      <cdr:x>0.8343</cdr:x>
      <cdr:y>0.57523</cdr:y>
    </cdr:from>
    <cdr:to>
      <cdr:x>0.87516</cdr:x>
      <cdr:y>0.64757</cdr:y>
    </cdr:to>
    <cdr:sp macro="" textlink="">
      <cdr:nvSpPr>
        <cdr:cNvPr id="102" name="Tekstvak 1">
          <a:extLst xmlns:a="http://schemas.openxmlformats.org/drawingml/2006/main">
            <a:ext uri="{FF2B5EF4-FFF2-40B4-BE49-F238E27FC236}">
              <a16:creationId xmlns:a16="http://schemas.microsoft.com/office/drawing/2014/main" id="{1FFB36DD-489F-4B5E-9B31-94BFE1577766}"/>
            </a:ext>
          </a:extLst>
        </cdr:cNvPr>
        <cdr:cNvSpPr txBox="1"/>
      </cdr:nvSpPr>
      <cdr:spPr>
        <a:xfrm xmlns:a="http://schemas.openxmlformats.org/drawingml/2006/main">
          <a:off x="13858989" y="4247386"/>
          <a:ext cx="678750" cy="5341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a:t>
          </a:r>
        </a:p>
      </cdr:txBody>
    </cdr:sp>
  </cdr:relSizeAnchor>
  <cdr:relSizeAnchor xmlns:cdr="http://schemas.openxmlformats.org/drawingml/2006/chartDrawing">
    <cdr:from>
      <cdr:x>0.08957</cdr:x>
      <cdr:y>0.75771</cdr:y>
    </cdr:from>
    <cdr:to>
      <cdr:x>0.13043</cdr:x>
      <cdr:y>0.83005</cdr:y>
    </cdr:to>
    <cdr:sp macro="" textlink="">
      <cdr:nvSpPr>
        <cdr:cNvPr id="103" name="Tekstvak 1">
          <a:extLst xmlns:a="http://schemas.openxmlformats.org/drawingml/2006/main">
            <a:ext uri="{FF2B5EF4-FFF2-40B4-BE49-F238E27FC236}">
              <a16:creationId xmlns:a16="http://schemas.microsoft.com/office/drawing/2014/main" id="{53463C7C-7A5E-4D71-AEBE-71D5D5BC9787}"/>
            </a:ext>
          </a:extLst>
        </cdr:cNvPr>
        <cdr:cNvSpPr txBox="1"/>
      </cdr:nvSpPr>
      <cdr:spPr>
        <a:xfrm xmlns:a="http://schemas.openxmlformats.org/drawingml/2006/main">
          <a:off x="1487951" y="5594763"/>
          <a:ext cx="678750" cy="53414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_</a:t>
          </a:r>
        </a:p>
      </cdr:txBody>
    </cdr:sp>
  </cdr:relSizeAnchor>
  <cdr:relSizeAnchor xmlns:cdr="http://schemas.openxmlformats.org/drawingml/2006/chartDrawing">
    <cdr:from>
      <cdr:x>0.31204</cdr:x>
      <cdr:y>0.75654</cdr:y>
    </cdr:from>
    <cdr:to>
      <cdr:x>0.3529</cdr:x>
      <cdr:y>0.82889</cdr:y>
    </cdr:to>
    <cdr:sp macro="" textlink="">
      <cdr:nvSpPr>
        <cdr:cNvPr id="104" name="Tekstvak 1">
          <a:extLst xmlns:a="http://schemas.openxmlformats.org/drawingml/2006/main">
            <a:ext uri="{FF2B5EF4-FFF2-40B4-BE49-F238E27FC236}">
              <a16:creationId xmlns:a16="http://schemas.microsoft.com/office/drawing/2014/main" id="{0EF7C3FE-E895-44B0-B1E9-45C286D6AE7A}"/>
            </a:ext>
          </a:extLst>
        </cdr:cNvPr>
        <cdr:cNvSpPr txBox="1"/>
      </cdr:nvSpPr>
      <cdr:spPr>
        <a:xfrm xmlns:a="http://schemas.openxmlformats.org/drawingml/2006/main">
          <a:off x="5183471" y="5586124"/>
          <a:ext cx="678750" cy="5342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_</a:t>
          </a:r>
        </a:p>
      </cdr:txBody>
    </cdr:sp>
  </cdr:relSizeAnchor>
  <cdr:relSizeAnchor xmlns:cdr="http://schemas.openxmlformats.org/drawingml/2006/chartDrawing">
    <cdr:from>
      <cdr:x>0.59922</cdr:x>
      <cdr:y>0.75008</cdr:y>
    </cdr:from>
    <cdr:to>
      <cdr:x>0.64008</cdr:x>
      <cdr:y>0.82242</cdr:y>
    </cdr:to>
    <cdr:sp macro="" textlink="">
      <cdr:nvSpPr>
        <cdr:cNvPr id="105" name="Tekstvak 1">
          <a:extLst xmlns:a="http://schemas.openxmlformats.org/drawingml/2006/main">
            <a:ext uri="{FF2B5EF4-FFF2-40B4-BE49-F238E27FC236}">
              <a16:creationId xmlns:a16="http://schemas.microsoft.com/office/drawing/2014/main" id="{0EF7C3FE-E895-44B0-B1E9-45C286D6AE7A}"/>
            </a:ext>
          </a:extLst>
        </cdr:cNvPr>
        <cdr:cNvSpPr txBox="1"/>
      </cdr:nvSpPr>
      <cdr:spPr>
        <a:xfrm xmlns:a="http://schemas.openxmlformats.org/drawingml/2006/main">
          <a:off x="9953977" y="5538439"/>
          <a:ext cx="678750" cy="5341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_</a:t>
          </a:r>
        </a:p>
      </cdr:txBody>
    </cdr:sp>
  </cdr:relSizeAnchor>
  <cdr:relSizeAnchor xmlns:cdr="http://schemas.openxmlformats.org/drawingml/2006/chartDrawing">
    <cdr:from>
      <cdr:x>0.832</cdr:x>
      <cdr:y>0.74802</cdr:y>
    </cdr:from>
    <cdr:to>
      <cdr:x>0.87286</cdr:x>
      <cdr:y>0.82036</cdr:y>
    </cdr:to>
    <cdr:sp macro="" textlink="">
      <cdr:nvSpPr>
        <cdr:cNvPr id="106" name="Tekstvak 1">
          <a:extLst xmlns:a="http://schemas.openxmlformats.org/drawingml/2006/main">
            <a:ext uri="{FF2B5EF4-FFF2-40B4-BE49-F238E27FC236}">
              <a16:creationId xmlns:a16="http://schemas.microsoft.com/office/drawing/2014/main" id="{0EF7C3FE-E895-44B0-B1E9-45C286D6AE7A}"/>
            </a:ext>
          </a:extLst>
        </cdr:cNvPr>
        <cdr:cNvSpPr txBox="1"/>
      </cdr:nvSpPr>
      <cdr:spPr>
        <a:xfrm xmlns:a="http://schemas.openxmlformats.org/drawingml/2006/main">
          <a:off x="13820825" y="5523199"/>
          <a:ext cx="678750" cy="5341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_</a:t>
          </a:r>
        </a:p>
      </cdr:txBody>
    </cdr:sp>
  </cdr:relSizeAnchor>
  <cdr:relSizeAnchor xmlns:cdr="http://schemas.openxmlformats.org/drawingml/2006/chartDrawing">
    <cdr:from>
      <cdr:x>0.10542</cdr:x>
      <cdr:y>0.35706</cdr:y>
    </cdr:from>
    <cdr:to>
      <cdr:x>0.12997</cdr:x>
      <cdr:y>0.52447</cdr:y>
    </cdr:to>
    <cdr:sp macro="" textlink="">
      <cdr:nvSpPr>
        <cdr:cNvPr id="113" name="Rechthoek 112">
          <a:extLst xmlns:a="http://schemas.openxmlformats.org/drawingml/2006/main">
            <a:ext uri="{FF2B5EF4-FFF2-40B4-BE49-F238E27FC236}">
              <a16:creationId xmlns:a16="http://schemas.microsoft.com/office/drawing/2014/main" id="{0F393ECE-B6AB-4871-90C7-DC52619672FA}"/>
            </a:ext>
          </a:extLst>
        </cdr:cNvPr>
        <cdr:cNvSpPr/>
      </cdr:nvSpPr>
      <cdr:spPr>
        <a:xfrm xmlns:a="http://schemas.openxmlformats.org/drawingml/2006/main" rot="16200000">
          <a:off x="1719874" y="2815309"/>
          <a:ext cx="1160429" cy="479830"/>
        </a:xfrm>
        <a:prstGeom xmlns:a="http://schemas.openxmlformats.org/drawingml/2006/main" prst="rect">
          <a:avLst/>
        </a:prstGeom>
        <a:solidFill xmlns:a="http://schemas.openxmlformats.org/drawingml/2006/main">
          <a:schemeClr val="bg1"/>
        </a:solidFill>
        <a:ln xmlns:a="http://schemas.openxmlformats.org/drawingml/2006/main" w="3810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0.61884</cdr:x>
      <cdr:y>0.3566</cdr:y>
    </cdr:from>
    <cdr:to>
      <cdr:x>0.64531</cdr:x>
      <cdr:y>0.52401</cdr:y>
    </cdr:to>
    <cdr:sp macro="" textlink="">
      <cdr:nvSpPr>
        <cdr:cNvPr id="114" name="Rechthoek 113">
          <a:extLst xmlns:a="http://schemas.openxmlformats.org/drawingml/2006/main">
            <a:ext uri="{FF2B5EF4-FFF2-40B4-BE49-F238E27FC236}">
              <a16:creationId xmlns:a16="http://schemas.microsoft.com/office/drawing/2014/main" id="{0F393ECE-B6AB-4871-90C7-DC52619672FA}"/>
            </a:ext>
          </a:extLst>
        </cdr:cNvPr>
        <cdr:cNvSpPr/>
      </cdr:nvSpPr>
      <cdr:spPr>
        <a:xfrm xmlns:a="http://schemas.openxmlformats.org/drawingml/2006/main" rot="16200000">
          <a:off x="11772250" y="2793405"/>
          <a:ext cx="1160429" cy="517278"/>
        </a:xfrm>
        <a:prstGeom xmlns:a="http://schemas.openxmlformats.org/drawingml/2006/main" prst="rect">
          <a:avLst/>
        </a:prstGeom>
        <a:solidFill xmlns:a="http://schemas.openxmlformats.org/drawingml/2006/main">
          <a:schemeClr val="bg1"/>
        </a:solidFill>
        <a:ln xmlns:a="http://schemas.openxmlformats.org/drawingml/2006/main" w="3810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0.85407</cdr:x>
      <cdr:y>0.35774</cdr:y>
    </cdr:from>
    <cdr:to>
      <cdr:x>0.87991</cdr:x>
      <cdr:y>0.52515</cdr:y>
    </cdr:to>
    <cdr:sp macro="" textlink="">
      <cdr:nvSpPr>
        <cdr:cNvPr id="115" name="Rechthoek 114">
          <a:extLst xmlns:a="http://schemas.openxmlformats.org/drawingml/2006/main">
            <a:ext uri="{FF2B5EF4-FFF2-40B4-BE49-F238E27FC236}">
              <a16:creationId xmlns:a16="http://schemas.microsoft.com/office/drawing/2014/main" id="{0F393ECE-B6AB-4871-90C7-DC52619672FA}"/>
            </a:ext>
          </a:extLst>
        </cdr:cNvPr>
        <cdr:cNvSpPr/>
      </cdr:nvSpPr>
      <cdr:spPr>
        <a:xfrm xmlns:a="http://schemas.openxmlformats.org/drawingml/2006/main" rot="16200000">
          <a:off x="16363119" y="2807476"/>
          <a:ext cx="1160429" cy="504940"/>
        </a:xfrm>
        <a:prstGeom xmlns:a="http://schemas.openxmlformats.org/drawingml/2006/main" prst="rect">
          <a:avLst/>
        </a:prstGeom>
        <a:solidFill xmlns:a="http://schemas.openxmlformats.org/drawingml/2006/main">
          <a:schemeClr val="bg1"/>
        </a:solidFill>
        <a:ln xmlns:a="http://schemas.openxmlformats.org/drawingml/2006/main" w="38100">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0.32444</cdr:x>
      <cdr:y>0.63921</cdr:y>
    </cdr:from>
    <cdr:to>
      <cdr:x>0.37757</cdr:x>
      <cdr:y>0.78087</cdr:y>
    </cdr:to>
    <cdr:sp macro="" textlink="">
      <cdr:nvSpPr>
        <cdr:cNvPr id="116" name="Ovaal 115">
          <a:extLst xmlns:a="http://schemas.openxmlformats.org/drawingml/2006/main">
            <a:ext uri="{FF2B5EF4-FFF2-40B4-BE49-F238E27FC236}">
              <a16:creationId xmlns:a16="http://schemas.microsoft.com/office/drawing/2014/main" id="{4F88A61C-0F84-4553-8EAE-997C66EFD012}"/>
            </a:ext>
          </a:extLst>
        </cdr:cNvPr>
        <cdr:cNvSpPr/>
      </cdr:nvSpPr>
      <cdr:spPr>
        <a:xfrm xmlns:a="http://schemas.openxmlformats.org/drawingml/2006/main">
          <a:off x="6340442" y="4430785"/>
          <a:ext cx="1038258" cy="981939"/>
        </a:xfrm>
        <a:prstGeom xmlns:a="http://schemas.openxmlformats.org/drawingml/2006/main" prst="ellipse">
          <a:avLst/>
        </a:prstGeom>
        <a:noFill xmlns:a="http://schemas.openxmlformats.org/drawingml/2006/main"/>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0.60589</cdr:x>
      <cdr:y>0.6415</cdr:y>
    </cdr:from>
    <cdr:to>
      <cdr:x>0.66025</cdr:x>
      <cdr:y>0.78316</cdr:y>
    </cdr:to>
    <cdr:sp macro="" textlink="">
      <cdr:nvSpPr>
        <cdr:cNvPr id="117" name="Ovaal 116">
          <a:extLst xmlns:a="http://schemas.openxmlformats.org/drawingml/2006/main">
            <a:ext uri="{FF2B5EF4-FFF2-40B4-BE49-F238E27FC236}">
              <a16:creationId xmlns:a16="http://schemas.microsoft.com/office/drawing/2014/main" id="{4F88A61C-0F84-4553-8EAE-997C66EFD012}"/>
            </a:ext>
          </a:extLst>
        </cdr:cNvPr>
        <cdr:cNvSpPr/>
      </cdr:nvSpPr>
      <cdr:spPr>
        <a:xfrm xmlns:a="http://schemas.openxmlformats.org/drawingml/2006/main">
          <a:off x="11840752" y="4446659"/>
          <a:ext cx="1062448" cy="981938"/>
        </a:xfrm>
        <a:prstGeom xmlns:a="http://schemas.openxmlformats.org/drawingml/2006/main" prst="ellipse">
          <a:avLst/>
        </a:prstGeom>
        <a:noFill xmlns:a="http://schemas.openxmlformats.org/drawingml/2006/main"/>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0.84158</cdr:x>
      <cdr:y>0.64058</cdr:y>
    </cdr:from>
    <cdr:to>
      <cdr:x>0.89355</cdr:x>
      <cdr:y>0.78224</cdr:y>
    </cdr:to>
    <cdr:sp macro="" textlink="">
      <cdr:nvSpPr>
        <cdr:cNvPr id="118" name="Ovaal 117">
          <a:extLst xmlns:a="http://schemas.openxmlformats.org/drawingml/2006/main">
            <a:ext uri="{FF2B5EF4-FFF2-40B4-BE49-F238E27FC236}">
              <a16:creationId xmlns:a16="http://schemas.microsoft.com/office/drawing/2014/main" id="{4F88A61C-0F84-4553-8EAE-997C66EFD012}"/>
            </a:ext>
          </a:extLst>
        </cdr:cNvPr>
        <cdr:cNvSpPr/>
      </cdr:nvSpPr>
      <cdr:spPr>
        <a:xfrm xmlns:a="http://schemas.openxmlformats.org/drawingml/2006/main">
          <a:off x="16446779" y="4440312"/>
          <a:ext cx="1015721" cy="981938"/>
        </a:xfrm>
        <a:prstGeom xmlns:a="http://schemas.openxmlformats.org/drawingml/2006/main" prst="ellipse">
          <a:avLst/>
        </a:prstGeom>
        <a:noFill xmlns:a="http://schemas.openxmlformats.org/drawingml/2006/main"/>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0.0573</cdr:x>
      <cdr:y>0.15818</cdr:y>
    </cdr:from>
    <cdr:to>
      <cdr:x>0.05761</cdr:x>
      <cdr:y>0.52141</cdr:y>
    </cdr:to>
    <cdr:cxnSp macro="">
      <cdr:nvCxnSpPr>
        <cdr:cNvPr id="123" name="Rechte verbindingslijn met pijl 122">
          <a:extLst xmlns:a="http://schemas.openxmlformats.org/drawingml/2006/main">
            <a:ext uri="{FF2B5EF4-FFF2-40B4-BE49-F238E27FC236}">
              <a16:creationId xmlns:a16="http://schemas.microsoft.com/office/drawing/2014/main" id="{1B351BBE-61E3-4082-B723-82AC0DD5DDCE}"/>
            </a:ext>
          </a:extLst>
        </cdr:cNvPr>
        <cdr:cNvCxnSpPr/>
      </cdr:nvCxnSpPr>
      <cdr:spPr>
        <a:xfrm xmlns:a="http://schemas.openxmlformats.org/drawingml/2006/main" flipH="1" flipV="1">
          <a:off x="1204181" y="1207762"/>
          <a:ext cx="6515" cy="2773349"/>
        </a:xfrm>
        <a:prstGeom xmlns:a="http://schemas.openxmlformats.org/drawingml/2006/main" prst="straightConnector1">
          <a:avLst/>
        </a:prstGeom>
        <a:ln xmlns:a="http://schemas.openxmlformats.org/drawingml/2006/main" w="19050" cap="flat" cmpd="sng" algn="ctr">
          <a:solidFill>
            <a:srgbClr val="A22E94"/>
          </a:solidFill>
          <a:prstDash val="lgDash"/>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0.05641</cdr:x>
      <cdr:y>0.62226</cdr:y>
    </cdr:from>
    <cdr:to>
      <cdr:x>0.05774</cdr:x>
      <cdr:y>0.88713</cdr:y>
    </cdr:to>
    <cdr:cxnSp macro="">
      <cdr:nvCxnSpPr>
        <cdr:cNvPr id="133" name="Rechte verbindingslijn met pijl 132">
          <a:extLst xmlns:a="http://schemas.openxmlformats.org/drawingml/2006/main">
            <a:ext uri="{FF2B5EF4-FFF2-40B4-BE49-F238E27FC236}">
              <a16:creationId xmlns:a16="http://schemas.microsoft.com/office/drawing/2014/main" id="{7F8E9B72-AEF1-48CA-9843-90B8F700B02C}"/>
            </a:ext>
          </a:extLst>
        </cdr:cNvPr>
        <cdr:cNvCxnSpPr/>
      </cdr:nvCxnSpPr>
      <cdr:spPr>
        <a:xfrm xmlns:a="http://schemas.openxmlformats.org/drawingml/2006/main" flipH="1" flipV="1">
          <a:off x="1185586" y="4751104"/>
          <a:ext cx="27951" cy="2022347"/>
        </a:xfrm>
        <a:prstGeom xmlns:a="http://schemas.openxmlformats.org/drawingml/2006/main" prst="straightConnector1">
          <a:avLst/>
        </a:prstGeom>
        <a:ln xmlns:a="http://schemas.openxmlformats.org/drawingml/2006/main" w="19050" cap="flat" cmpd="sng" algn="ctr">
          <a:solidFill>
            <a:srgbClr val="A22E94"/>
          </a:solidFill>
          <a:prstDash val="lg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0.99651</cdr:x>
      <cdr:y>0.17164</cdr:y>
    </cdr:from>
    <cdr:to>
      <cdr:x>0.99665</cdr:x>
      <cdr:y>0.55564</cdr:y>
    </cdr:to>
    <cdr:cxnSp macro="">
      <cdr:nvCxnSpPr>
        <cdr:cNvPr id="61" name="Rechte verbindingslijn met pijl 60">
          <a:extLst xmlns:a="http://schemas.openxmlformats.org/drawingml/2006/main">
            <a:ext uri="{FF2B5EF4-FFF2-40B4-BE49-F238E27FC236}">
              <a16:creationId xmlns:a16="http://schemas.microsoft.com/office/drawing/2014/main" id="{0FE53429-1E06-44DC-AD58-8C302540725F}"/>
            </a:ext>
          </a:extLst>
        </cdr:cNvPr>
        <cdr:cNvCxnSpPr/>
      </cdr:nvCxnSpPr>
      <cdr:spPr>
        <a:xfrm xmlns:a="http://schemas.openxmlformats.org/drawingml/2006/main" flipH="1" flipV="1">
          <a:off x="20942578" y="1334067"/>
          <a:ext cx="2943" cy="2984602"/>
        </a:xfrm>
        <a:prstGeom xmlns:a="http://schemas.openxmlformats.org/drawingml/2006/main" prst="straightConnector1">
          <a:avLst/>
        </a:prstGeom>
        <a:ln xmlns:a="http://schemas.openxmlformats.org/drawingml/2006/main" w="19050" cap="flat" cmpd="sng" algn="ctr">
          <a:solidFill>
            <a:srgbClr val="A22E94"/>
          </a:solidFill>
          <a:prstDash val="lgDash"/>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0.9973</cdr:x>
      <cdr:y>0.63166</cdr:y>
    </cdr:from>
    <cdr:to>
      <cdr:x>0.99746</cdr:x>
      <cdr:y>0.82508</cdr:y>
    </cdr:to>
    <cdr:cxnSp macro="">
      <cdr:nvCxnSpPr>
        <cdr:cNvPr id="62" name="Rechte verbindingslijn met pijl 61">
          <a:extLst xmlns:a="http://schemas.openxmlformats.org/drawingml/2006/main">
            <a:ext uri="{FF2B5EF4-FFF2-40B4-BE49-F238E27FC236}">
              <a16:creationId xmlns:a16="http://schemas.microsoft.com/office/drawing/2014/main" id="{CB4BACC4-CAD9-4282-87AB-3B9628D6EC3B}"/>
            </a:ext>
          </a:extLst>
        </cdr:cNvPr>
        <cdr:cNvCxnSpPr/>
      </cdr:nvCxnSpPr>
      <cdr:spPr>
        <a:xfrm xmlns:a="http://schemas.openxmlformats.org/drawingml/2006/main" flipV="1">
          <a:off x="20959188" y="4909536"/>
          <a:ext cx="3363" cy="1503338"/>
        </a:xfrm>
        <a:prstGeom xmlns:a="http://schemas.openxmlformats.org/drawingml/2006/main" prst="straightConnector1">
          <a:avLst/>
        </a:prstGeom>
        <a:ln xmlns:a="http://schemas.openxmlformats.org/drawingml/2006/main" w="19050" cap="flat" cmpd="sng" algn="ctr">
          <a:solidFill>
            <a:srgbClr val="A22E94"/>
          </a:solidFill>
          <a:prstDash val="lg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0.70162</cdr:x>
      <cdr:y>0.17188</cdr:y>
    </cdr:from>
    <cdr:to>
      <cdr:x>0.86706</cdr:x>
      <cdr:y>0.25893</cdr:y>
    </cdr:to>
    <cdr:sp macro="" textlink="">
      <cdr:nvSpPr>
        <cdr:cNvPr id="10" name="Tekstvak 9">
          <a:extLst xmlns:a="http://schemas.openxmlformats.org/drawingml/2006/main">
            <a:ext uri="{FF2B5EF4-FFF2-40B4-BE49-F238E27FC236}">
              <a16:creationId xmlns:a16="http://schemas.microsoft.com/office/drawing/2014/main" id="{8C16BD04-EC68-4F27-8529-CE712A5E42C8}"/>
            </a:ext>
          </a:extLst>
        </cdr:cNvPr>
        <cdr:cNvSpPr txBox="1"/>
      </cdr:nvSpPr>
      <cdr:spPr>
        <a:xfrm xmlns:a="http://schemas.openxmlformats.org/drawingml/2006/main">
          <a:off x="7239000" y="1173480"/>
          <a:ext cx="1706880" cy="59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0.07475</cdr:x>
      <cdr:y>0.14871</cdr:y>
    </cdr:from>
    <cdr:to>
      <cdr:x>0.07655</cdr:x>
      <cdr:y>0.91647</cdr:y>
    </cdr:to>
    <cdr:cxnSp macro="">
      <cdr:nvCxnSpPr>
        <cdr:cNvPr id="15" name="Rechte verbindingslijn 14">
          <a:extLst xmlns:a="http://schemas.openxmlformats.org/drawingml/2006/main">
            <a:ext uri="{FF2B5EF4-FFF2-40B4-BE49-F238E27FC236}">
              <a16:creationId xmlns:a16="http://schemas.microsoft.com/office/drawing/2014/main" id="{0247733C-71D2-455C-9E03-837C3A1EE45A}"/>
            </a:ext>
          </a:extLst>
        </cdr:cNvPr>
        <cdr:cNvCxnSpPr/>
      </cdr:nvCxnSpPr>
      <cdr:spPr>
        <a:xfrm xmlns:a="http://schemas.openxmlformats.org/drawingml/2006/main">
          <a:off x="1378453" y="1027947"/>
          <a:ext cx="33193" cy="5307084"/>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0.29208</cdr:x>
      <cdr:y>0.15624</cdr:y>
    </cdr:from>
    <cdr:to>
      <cdr:x>0.29272</cdr:x>
      <cdr:y>0.92187</cdr:y>
    </cdr:to>
    <cdr:cxnSp macro="">
      <cdr:nvCxnSpPr>
        <cdr:cNvPr id="18" name="Rechte verbindingslijn 17">
          <a:extLst xmlns:a="http://schemas.openxmlformats.org/drawingml/2006/main">
            <a:ext uri="{FF2B5EF4-FFF2-40B4-BE49-F238E27FC236}">
              <a16:creationId xmlns:a16="http://schemas.microsoft.com/office/drawing/2014/main" id="{0247733C-71D2-455C-9E03-837C3A1EE45A}"/>
            </a:ext>
          </a:extLst>
        </cdr:cNvPr>
        <cdr:cNvCxnSpPr/>
      </cdr:nvCxnSpPr>
      <cdr:spPr>
        <a:xfrm xmlns:a="http://schemas.openxmlformats.org/drawingml/2006/main">
          <a:off x="5386005" y="1080028"/>
          <a:ext cx="11802" cy="5292361"/>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0.46275</cdr:x>
      <cdr:y>0.15271</cdr:y>
    </cdr:from>
    <cdr:to>
      <cdr:x>0.4631</cdr:x>
      <cdr:y>0.91772</cdr:y>
    </cdr:to>
    <cdr:cxnSp macro="">
      <cdr:nvCxnSpPr>
        <cdr:cNvPr id="24" name="Rechte verbindingslijn 23">
          <a:extLst xmlns:a="http://schemas.openxmlformats.org/drawingml/2006/main">
            <a:ext uri="{FF2B5EF4-FFF2-40B4-BE49-F238E27FC236}">
              <a16:creationId xmlns:a16="http://schemas.microsoft.com/office/drawing/2014/main" id="{FB6CA381-4C7A-4B68-89B9-EE018ED91EEB}"/>
            </a:ext>
          </a:extLst>
        </cdr:cNvPr>
        <cdr:cNvCxnSpPr/>
      </cdr:nvCxnSpPr>
      <cdr:spPr>
        <a:xfrm xmlns:a="http://schemas.openxmlformats.org/drawingml/2006/main">
          <a:off x="6316891" y="603455"/>
          <a:ext cx="4743" cy="3022914"/>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0.07438</cdr:x>
      <cdr:y>0.15118</cdr:y>
    </cdr:from>
    <cdr:to>
      <cdr:x>0.66746</cdr:x>
      <cdr:y>0.15703</cdr:y>
    </cdr:to>
    <cdr:cxnSp macro="">
      <cdr:nvCxnSpPr>
        <cdr:cNvPr id="27" name="Rechte verbindingslijn 26">
          <a:extLst xmlns:a="http://schemas.openxmlformats.org/drawingml/2006/main">
            <a:ext uri="{FF2B5EF4-FFF2-40B4-BE49-F238E27FC236}">
              <a16:creationId xmlns:a16="http://schemas.microsoft.com/office/drawing/2014/main" id="{B7C6D536-5A8F-49AD-90CE-025468238976}"/>
            </a:ext>
          </a:extLst>
        </cdr:cNvPr>
        <cdr:cNvCxnSpPr/>
      </cdr:nvCxnSpPr>
      <cdr:spPr>
        <a:xfrm xmlns:a="http://schemas.openxmlformats.org/drawingml/2006/main">
          <a:off x="1015340" y="597394"/>
          <a:ext cx="8096004" cy="23093"/>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0.07556</cdr:x>
      <cdr:y>0.9146</cdr:y>
    </cdr:from>
    <cdr:to>
      <cdr:x>0.66906</cdr:x>
      <cdr:y>0.91654</cdr:y>
    </cdr:to>
    <cdr:cxnSp macro="">
      <cdr:nvCxnSpPr>
        <cdr:cNvPr id="32" name="Rechte verbindingslijn 31">
          <a:extLst xmlns:a="http://schemas.openxmlformats.org/drawingml/2006/main">
            <a:ext uri="{FF2B5EF4-FFF2-40B4-BE49-F238E27FC236}">
              <a16:creationId xmlns:a16="http://schemas.microsoft.com/office/drawing/2014/main" id="{B2424C12-9D01-4CA8-991E-70EC83BD4867}"/>
            </a:ext>
          </a:extLst>
        </cdr:cNvPr>
        <cdr:cNvCxnSpPr/>
      </cdr:nvCxnSpPr>
      <cdr:spPr>
        <a:xfrm xmlns:a="http://schemas.openxmlformats.org/drawingml/2006/main" flipV="1">
          <a:off x="1031457" y="3614058"/>
          <a:ext cx="8101658" cy="7647"/>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0.12994</cdr:x>
      <cdr:y>0.73707</cdr:y>
    </cdr:from>
    <cdr:to>
      <cdr:x>0.1708</cdr:x>
      <cdr:y>0.80941</cdr:y>
    </cdr:to>
    <cdr:sp macro="" textlink="">
      <cdr:nvSpPr>
        <cdr:cNvPr id="63" name="Tekstvak 1">
          <a:extLst xmlns:a="http://schemas.openxmlformats.org/drawingml/2006/main">
            <a:ext uri="{FF2B5EF4-FFF2-40B4-BE49-F238E27FC236}">
              <a16:creationId xmlns:a16="http://schemas.microsoft.com/office/drawing/2014/main" id="{53463C7C-7A5E-4D71-AEBE-71D5D5BC9787}"/>
            </a:ext>
          </a:extLst>
        </cdr:cNvPr>
        <cdr:cNvSpPr txBox="1"/>
      </cdr:nvSpPr>
      <cdr:spPr>
        <a:xfrm xmlns:a="http://schemas.openxmlformats.org/drawingml/2006/main">
          <a:off x="1437640" y="4813300"/>
          <a:ext cx="452120" cy="4724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nl-NL" sz="2800"/>
        </a:p>
      </cdr:txBody>
    </cdr:sp>
  </cdr:relSizeAnchor>
  <cdr:relSizeAnchor xmlns:cdr="http://schemas.openxmlformats.org/drawingml/2006/chartDrawing">
    <cdr:from>
      <cdr:x>0.70162</cdr:x>
      <cdr:y>0.17188</cdr:y>
    </cdr:from>
    <cdr:to>
      <cdr:x>0.86706</cdr:x>
      <cdr:y>0.25893</cdr:y>
    </cdr:to>
    <cdr:sp macro="" textlink="">
      <cdr:nvSpPr>
        <cdr:cNvPr id="71" name="Tekstvak 9">
          <a:extLst xmlns:a="http://schemas.openxmlformats.org/drawingml/2006/main">
            <a:ext uri="{FF2B5EF4-FFF2-40B4-BE49-F238E27FC236}">
              <a16:creationId xmlns:a16="http://schemas.microsoft.com/office/drawing/2014/main" id="{8C16BD04-EC68-4F27-8529-CE712A5E42C8}"/>
            </a:ext>
          </a:extLst>
        </cdr:cNvPr>
        <cdr:cNvSpPr txBox="1"/>
      </cdr:nvSpPr>
      <cdr:spPr>
        <a:xfrm xmlns:a="http://schemas.openxmlformats.org/drawingml/2006/main">
          <a:off x="7239000" y="1173480"/>
          <a:ext cx="1706880" cy="594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sz="1100"/>
        </a:p>
      </cdr:txBody>
    </cdr:sp>
  </cdr:relSizeAnchor>
  <cdr:relSizeAnchor xmlns:cdr="http://schemas.openxmlformats.org/drawingml/2006/chartDrawing">
    <cdr:from>
      <cdr:x>0.15562</cdr:x>
      <cdr:y>0.10498</cdr:y>
    </cdr:from>
    <cdr:to>
      <cdr:x>0.22945</cdr:x>
      <cdr:y>0.19943</cdr:y>
    </cdr:to>
    <cdr:sp macro="" textlink="">
      <cdr:nvSpPr>
        <cdr:cNvPr id="84" name="Rechthoek 37">
          <a:extLst xmlns:a="http://schemas.openxmlformats.org/drawingml/2006/main">
            <a:ext uri="{FF2B5EF4-FFF2-40B4-BE49-F238E27FC236}">
              <a16:creationId xmlns:a16="http://schemas.microsoft.com/office/drawing/2014/main" id="{98591B34-B357-4557-8D78-8EAD7A768AEE}"/>
            </a:ext>
          </a:extLst>
        </cdr:cNvPr>
        <cdr:cNvSpPr/>
      </cdr:nvSpPr>
      <cdr:spPr>
        <a:xfrm xmlns:a="http://schemas.openxmlformats.org/drawingml/2006/main" rot="10800000">
          <a:off x="2869728" y="725663"/>
          <a:ext cx="1361455" cy="652879"/>
        </a:xfrm>
        <a:prstGeom xmlns:a="http://schemas.openxmlformats.org/drawingml/2006/main" prst="rect">
          <a:avLst/>
        </a:prstGeom>
        <a:solidFill xmlns:a="http://schemas.openxmlformats.org/drawingml/2006/main">
          <a:schemeClr val="bg1"/>
        </a:solidFill>
        <a:ln xmlns:a="http://schemas.openxmlformats.org/drawingml/2006/main" w="285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0.04325</cdr:x>
      <cdr:y>0.36302</cdr:y>
    </cdr:from>
    <cdr:to>
      <cdr:x>0.08411</cdr:x>
      <cdr:y>0.43536</cdr:y>
    </cdr:to>
    <cdr:sp macro="" textlink="">
      <cdr:nvSpPr>
        <cdr:cNvPr id="100" name="Tekstvak 1">
          <a:extLst xmlns:a="http://schemas.openxmlformats.org/drawingml/2006/main">
            <a:ext uri="{FF2B5EF4-FFF2-40B4-BE49-F238E27FC236}">
              <a16:creationId xmlns:a16="http://schemas.microsoft.com/office/drawing/2014/main" id="{1FFB36DD-489F-4B5E-9B31-94BFE1577766}"/>
            </a:ext>
          </a:extLst>
        </cdr:cNvPr>
        <cdr:cNvSpPr txBox="1"/>
      </cdr:nvSpPr>
      <cdr:spPr>
        <a:xfrm xmlns:a="http://schemas.openxmlformats.org/drawingml/2006/main">
          <a:off x="797466" y="2509331"/>
          <a:ext cx="753475" cy="5000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a:t>
          </a:r>
        </a:p>
      </cdr:txBody>
    </cdr:sp>
  </cdr:relSizeAnchor>
  <cdr:relSizeAnchor xmlns:cdr="http://schemas.openxmlformats.org/drawingml/2006/chartDrawing">
    <cdr:from>
      <cdr:x>0.04049</cdr:x>
      <cdr:y>0.57071</cdr:y>
    </cdr:from>
    <cdr:to>
      <cdr:x>0.08135</cdr:x>
      <cdr:y>0.64306</cdr:y>
    </cdr:to>
    <cdr:sp macro="" textlink="">
      <cdr:nvSpPr>
        <cdr:cNvPr id="104" name="Tekstvak 1">
          <a:extLst xmlns:a="http://schemas.openxmlformats.org/drawingml/2006/main">
            <a:ext uri="{FF2B5EF4-FFF2-40B4-BE49-F238E27FC236}">
              <a16:creationId xmlns:a16="http://schemas.microsoft.com/office/drawing/2014/main" id="{0EF7C3FE-E895-44B0-B1E9-45C286D6AE7A}"/>
            </a:ext>
          </a:extLst>
        </cdr:cNvPr>
        <cdr:cNvSpPr txBox="1"/>
      </cdr:nvSpPr>
      <cdr:spPr>
        <a:xfrm xmlns:a="http://schemas.openxmlformats.org/drawingml/2006/main">
          <a:off x="746714" y="3945013"/>
          <a:ext cx="753475" cy="500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800"/>
            <a:t>_</a:t>
          </a:r>
        </a:p>
      </cdr:txBody>
    </cdr:sp>
  </cdr:relSizeAnchor>
  <cdr:relSizeAnchor xmlns:cdr="http://schemas.openxmlformats.org/drawingml/2006/chartDrawing">
    <cdr:from>
      <cdr:x>0.27315</cdr:x>
      <cdr:y>0.45266</cdr:y>
    </cdr:from>
    <cdr:to>
      <cdr:x>0.30903</cdr:x>
      <cdr:y>0.62007</cdr:y>
    </cdr:to>
    <cdr:sp macro="" textlink="">
      <cdr:nvSpPr>
        <cdr:cNvPr id="114" name="Rechthoek 113">
          <a:extLst xmlns:a="http://schemas.openxmlformats.org/drawingml/2006/main">
            <a:ext uri="{FF2B5EF4-FFF2-40B4-BE49-F238E27FC236}">
              <a16:creationId xmlns:a16="http://schemas.microsoft.com/office/drawing/2014/main" id="{0F393ECE-B6AB-4871-90C7-DC52619672FA}"/>
            </a:ext>
          </a:extLst>
        </cdr:cNvPr>
        <cdr:cNvSpPr/>
      </cdr:nvSpPr>
      <cdr:spPr>
        <a:xfrm xmlns:a="http://schemas.openxmlformats.org/drawingml/2006/main" rot="16200000">
          <a:off x="4789129" y="3376784"/>
          <a:ext cx="1157209" cy="661642"/>
        </a:xfrm>
        <a:prstGeom xmlns:a="http://schemas.openxmlformats.org/drawingml/2006/main" prst="rect">
          <a:avLst/>
        </a:prstGeom>
        <a:solidFill xmlns:a="http://schemas.openxmlformats.org/drawingml/2006/main">
          <a:schemeClr val="bg1"/>
        </a:solidFill>
        <a:ln xmlns:a="http://schemas.openxmlformats.org/drawingml/2006/main" w="285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0.44538</cdr:x>
      <cdr:y>0.44711</cdr:y>
    </cdr:from>
    <cdr:to>
      <cdr:x>0.48126</cdr:x>
      <cdr:y>0.61452</cdr:y>
    </cdr:to>
    <cdr:sp macro="" textlink="">
      <cdr:nvSpPr>
        <cdr:cNvPr id="115" name="Rechthoek 114">
          <a:extLst xmlns:a="http://schemas.openxmlformats.org/drawingml/2006/main">
            <a:ext uri="{FF2B5EF4-FFF2-40B4-BE49-F238E27FC236}">
              <a16:creationId xmlns:a16="http://schemas.microsoft.com/office/drawing/2014/main" id="{0F393ECE-B6AB-4871-90C7-DC52619672FA}"/>
            </a:ext>
          </a:extLst>
        </cdr:cNvPr>
        <cdr:cNvSpPr/>
      </cdr:nvSpPr>
      <cdr:spPr>
        <a:xfrm xmlns:a="http://schemas.openxmlformats.org/drawingml/2006/main" rot="16200000">
          <a:off x="5993903" y="1852626"/>
          <a:ext cx="661524" cy="489787"/>
        </a:xfrm>
        <a:prstGeom xmlns:a="http://schemas.openxmlformats.org/drawingml/2006/main" prst="rect">
          <a:avLst/>
        </a:prstGeom>
        <a:solidFill xmlns:a="http://schemas.openxmlformats.org/drawingml/2006/main">
          <a:schemeClr val="bg1"/>
        </a:solidFill>
        <a:ln xmlns:a="http://schemas.openxmlformats.org/drawingml/2006/main" w="285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0.04942</cdr:x>
      <cdr:y>0.48093</cdr:y>
    </cdr:from>
    <cdr:to>
      <cdr:x>0.10125</cdr:x>
      <cdr:y>0.62259</cdr:y>
    </cdr:to>
    <cdr:sp macro="" textlink="">
      <cdr:nvSpPr>
        <cdr:cNvPr id="116" name="Ovaal 115">
          <a:extLst xmlns:a="http://schemas.openxmlformats.org/drawingml/2006/main">
            <a:ext uri="{FF2B5EF4-FFF2-40B4-BE49-F238E27FC236}">
              <a16:creationId xmlns:a16="http://schemas.microsoft.com/office/drawing/2014/main" id="{4F88A61C-0F84-4553-8EAE-997C66EFD012}"/>
            </a:ext>
          </a:extLst>
        </cdr:cNvPr>
        <cdr:cNvSpPr/>
      </cdr:nvSpPr>
      <cdr:spPr>
        <a:xfrm xmlns:a="http://schemas.openxmlformats.org/drawingml/2006/main">
          <a:off x="600330" y="1900396"/>
          <a:ext cx="629758" cy="559772"/>
        </a:xfrm>
        <a:prstGeom xmlns:a="http://schemas.openxmlformats.org/drawingml/2006/main" prst="ellipse">
          <a:avLst/>
        </a:prstGeom>
        <a:noFill xmlns:a="http://schemas.openxmlformats.org/drawingml/2006/main"/>
        <a:ln xmlns:a="http://schemas.openxmlformats.org/drawingml/2006/main" w="2857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0.31073</cdr:x>
      <cdr:y>0.49341</cdr:y>
    </cdr:from>
    <cdr:to>
      <cdr:x>0.43317</cdr:x>
      <cdr:y>0.57483</cdr:y>
    </cdr:to>
    <cdr:sp macro="" textlink="">
      <cdr:nvSpPr>
        <cdr:cNvPr id="88" name="Tekstvak 1">
          <a:extLst xmlns:a="http://schemas.openxmlformats.org/drawingml/2006/main">
            <a:ext uri="{FF2B5EF4-FFF2-40B4-BE49-F238E27FC236}">
              <a16:creationId xmlns:a16="http://schemas.microsoft.com/office/drawing/2014/main" id="{B08136E5-31CF-4E57-BEA5-0732F6AB1E94}"/>
            </a:ext>
          </a:extLst>
        </cdr:cNvPr>
        <cdr:cNvSpPr txBox="1"/>
      </cdr:nvSpPr>
      <cdr:spPr>
        <a:xfrm xmlns:a="http://schemas.openxmlformats.org/drawingml/2006/main">
          <a:off x="3782557" y="1926085"/>
          <a:ext cx="1490484" cy="3178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u="none"/>
            <a:t>-j796,2 </a:t>
          </a:r>
          <a:r>
            <a:rPr lang="el-GR" sz="2000" u="none">
              <a:latin typeface="Calibri" panose="020F0502020204030204" pitchFamily="34" charset="0"/>
              <a:cs typeface="Calibri" panose="020F0502020204030204" pitchFamily="34" charset="0"/>
            </a:rPr>
            <a:t>Ω</a:t>
          </a:r>
          <a:endParaRPr lang="nl-NL" sz="2000" u="none"/>
        </a:p>
      </cdr:txBody>
    </cdr:sp>
  </cdr:relSizeAnchor>
  <cdr:relSizeAnchor xmlns:cdr="http://schemas.openxmlformats.org/drawingml/2006/chartDrawing">
    <cdr:from>
      <cdr:x>0.76333</cdr:x>
      <cdr:y>0.51473</cdr:y>
    </cdr:from>
    <cdr:to>
      <cdr:x>0.95923</cdr:x>
      <cdr:y>0.58916</cdr:y>
    </cdr:to>
    <cdr:sp macro="" textlink="">
      <cdr:nvSpPr>
        <cdr:cNvPr id="43" name="Tekstvak 1">
          <a:extLst xmlns:a="http://schemas.openxmlformats.org/drawingml/2006/main">
            <a:ext uri="{FF2B5EF4-FFF2-40B4-BE49-F238E27FC236}">
              <a16:creationId xmlns:a16="http://schemas.microsoft.com/office/drawing/2014/main" id="{B08136E5-31CF-4E57-BEA5-0732F6AB1E94}"/>
            </a:ext>
          </a:extLst>
        </cdr:cNvPr>
        <cdr:cNvSpPr txBox="1"/>
      </cdr:nvSpPr>
      <cdr:spPr>
        <a:xfrm xmlns:a="http://schemas.openxmlformats.org/drawingml/2006/main">
          <a:off x="10419950" y="2033957"/>
          <a:ext cx="2674151" cy="2941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u="none"/>
            <a:t>Voltage</a:t>
          </a:r>
          <a:r>
            <a:rPr lang="nl-NL" sz="2000" u="none" baseline="0"/>
            <a:t> at the end of the cable</a:t>
          </a:r>
          <a:endParaRPr lang="nl-NL" sz="2000" u="none"/>
        </a:p>
      </cdr:txBody>
    </cdr:sp>
  </cdr:relSizeAnchor>
  <cdr:relSizeAnchor xmlns:cdr="http://schemas.openxmlformats.org/drawingml/2006/chartDrawing">
    <cdr:from>
      <cdr:x>0.12326</cdr:x>
      <cdr:y>0.21161</cdr:y>
    </cdr:from>
    <cdr:to>
      <cdr:x>0.27957</cdr:x>
      <cdr:y>0.29201</cdr:y>
    </cdr:to>
    <cdr:sp macro="" textlink="">
      <cdr:nvSpPr>
        <cdr:cNvPr id="87" name="Tekstvak 1">
          <a:extLst xmlns:a="http://schemas.openxmlformats.org/drawingml/2006/main">
            <a:ext uri="{FF2B5EF4-FFF2-40B4-BE49-F238E27FC236}">
              <a16:creationId xmlns:a16="http://schemas.microsoft.com/office/drawing/2014/main" id="{B08136E5-31CF-4E57-BEA5-0732F6AB1E94}"/>
            </a:ext>
          </a:extLst>
        </cdr:cNvPr>
        <cdr:cNvSpPr txBox="1"/>
      </cdr:nvSpPr>
      <cdr:spPr>
        <a:xfrm xmlns:a="http://schemas.openxmlformats.org/drawingml/2006/main">
          <a:off x="1497379" y="836192"/>
          <a:ext cx="1898963" cy="3176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u="none"/>
            <a:t>0,4</a:t>
          </a:r>
          <a:r>
            <a:rPr lang="nl-NL" sz="2000" u="none" baseline="0"/>
            <a:t> + j1,884  </a:t>
          </a:r>
          <a:r>
            <a:rPr lang="el-GR" sz="2000" u="none" baseline="0">
              <a:latin typeface="Calibri" panose="020F0502020204030204" pitchFamily="34" charset="0"/>
              <a:cs typeface="Calibri" panose="020F0502020204030204" pitchFamily="34" charset="0"/>
            </a:rPr>
            <a:t>Ω</a:t>
          </a:r>
          <a:endParaRPr lang="nl-NL" sz="2000" u="none"/>
        </a:p>
      </cdr:txBody>
    </cdr:sp>
  </cdr:relSizeAnchor>
  <cdr:relSizeAnchor xmlns:cdr="http://schemas.openxmlformats.org/drawingml/2006/chartDrawing">
    <cdr:from>
      <cdr:x>0.83142</cdr:x>
      <cdr:y>0.15198</cdr:y>
    </cdr:from>
    <cdr:to>
      <cdr:x>0.83154</cdr:x>
      <cdr:y>0.51377</cdr:y>
    </cdr:to>
    <cdr:cxnSp macro="">
      <cdr:nvCxnSpPr>
        <cdr:cNvPr id="61" name="Rechte verbindingslijn met pijl 60">
          <a:extLst xmlns:a="http://schemas.openxmlformats.org/drawingml/2006/main">
            <a:ext uri="{FF2B5EF4-FFF2-40B4-BE49-F238E27FC236}">
              <a16:creationId xmlns:a16="http://schemas.microsoft.com/office/drawing/2014/main" id="{0FE53429-1E06-44DC-AD58-8C302540725F}"/>
            </a:ext>
          </a:extLst>
        </cdr:cNvPr>
        <cdr:cNvCxnSpPr/>
      </cdr:nvCxnSpPr>
      <cdr:spPr>
        <a:xfrm xmlns:a="http://schemas.openxmlformats.org/drawingml/2006/main" flipV="1">
          <a:off x="11349453" y="600537"/>
          <a:ext cx="1638" cy="1429619"/>
        </a:xfrm>
        <a:prstGeom xmlns:a="http://schemas.openxmlformats.org/drawingml/2006/main" prst="straightConnector1">
          <a:avLst/>
        </a:prstGeom>
        <a:ln xmlns:a="http://schemas.openxmlformats.org/drawingml/2006/main" w="19050" cap="flat" cmpd="sng" algn="ctr">
          <a:solidFill>
            <a:srgbClr val="A22E94"/>
          </a:solidFill>
          <a:prstDash val="lgDash"/>
          <a:round/>
          <a:headEnd type="none" w="med" len="med"/>
          <a:tailEnd type="arrow"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0.83342</cdr:x>
      <cdr:y>0.68818</cdr:y>
    </cdr:from>
    <cdr:to>
      <cdr:x>0.83358</cdr:x>
      <cdr:y>0.8816</cdr:y>
    </cdr:to>
    <cdr:cxnSp macro="">
      <cdr:nvCxnSpPr>
        <cdr:cNvPr id="62" name="Rechte verbindingslijn met pijl 61">
          <a:extLst xmlns:a="http://schemas.openxmlformats.org/drawingml/2006/main">
            <a:ext uri="{FF2B5EF4-FFF2-40B4-BE49-F238E27FC236}">
              <a16:creationId xmlns:a16="http://schemas.microsoft.com/office/drawing/2014/main" id="{CB4BACC4-CAD9-4282-87AB-3B9628D6EC3B}"/>
            </a:ext>
          </a:extLst>
        </cdr:cNvPr>
        <cdr:cNvCxnSpPr/>
      </cdr:nvCxnSpPr>
      <cdr:spPr>
        <a:xfrm xmlns:a="http://schemas.openxmlformats.org/drawingml/2006/main" flipV="1">
          <a:off x="11376719" y="2719351"/>
          <a:ext cx="2184" cy="764303"/>
        </a:xfrm>
        <a:prstGeom xmlns:a="http://schemas.openxmlformats.org/drawingml/2006/main" prst="straightConnector1">
          <a:avLst/>
        </a:prstGeom>
        <a:ln xmlns:a="http://schemas.openxmlformats.org/drawingml/2006/main" w="19050" cap="flat" cmpd="sng" algn="ctr">
          <a:solidFill>
            <a:srgbClr val="A22E94"/>
          </a:solidFill>
          <a:prstDash val="lgDash"/>
          <a:round/>
          <a:headEnd type="none" w="med" len="med"/>
          <a:tailEnd type="none" w="med" len="med"/>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cxnSp>
  </cdr:relSizeAnchor>
  <cdr:relSizeAnchor xmlns:cdr="http://schemas.openxmlformats.org/drawingml/2006/chartDrawing">
    <cdr:from>
      <cdr:x>0.11373</cdr:x>
      <cdr:y>0.48137</cdr:y>
    </cdr:from>
    <cdr:to>
      <cdr:x>0.22832</cdr:x>
      <cdr:y>0.55372</cdr:y>
    </cdr:to>
    <cdr:sp macro="" textlink="">
      <cdr:nvSpPr>
        <cdr:cNvPr id="44" name="Tekstvak 1">
          <a:extLst xmlns:a="http://schemas.openxmlformats.org/drawingml/2006/main">
            <a:ext uri="{FF2B5EF4-FFF2-40B4-BE49-F238E27FC236}">
              <a16:creationId xmlns:a16="http://schemas.microsoft.com/office/drawing/2014/main" id="{C61E35F9-27B0-4976-BA44-6F2CD9FBA9C7}"/>
            </a:ext>
          </a:extLst>
        </cdr:cNvPr>
        <cdr:cNvSpPr txBox="1"/>
      </cdr:nvSpPr>
      <cdr:spPr>
        <a:xfrm xmlns:a="http://schemas.openxmlformats.org/drawingml/2006/main">
          <a:off x="2097315" y="3327400"/>
          <a:ext cx="2113085" cy="5001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u="none"/>
            <a:t>10</a:t>
          </a:r>
          <a:r>
            <a:rPr lang="nl-NL" sz="2000" u="none" baseline="0"/>
            <a:t> kV with </a:t>
          </a:r>
          <a:r>
            <a:rPr lang="el-GR" sz="2000" u="none" baseline="0">
              <a:latin typeface="Calibri" panose="020F0502020204030204" pitchFamily="34" charset="0"/>
              <a:cs typeface="Calibri" panose="020F0502020204030204" pitchFamily="34" charset="0"/>
            </a:rPr>
            <a:t>ϕ</a:t>
          </a:r>
          <a:r>
            <a:rPr lang="nl-NL" sz="2000" u="none" baseline="0">
              <a:latin typeface="Calibri" panose="020F0502020204030204" pitchFamily="34" charset="0"/>
              <a:cs typeface="Calibri" panose="020F0502020204030204" pitchFamily="34" charset="0"/>
            </a:rPr>
            <a:t> = 0</a:t>
          </a:r>
          <a:r>
            <a:rPr lang="nl-NL" sz="2000" u="none" baseline="30000">
              <a:latin typeface="Calibri" panose="020F0502020204030204" pitchFamily="34" charset="0"/>
              <a:cs typeface="Calibri" panose="020F0502020204030204" pitchFamily="34" charset="0"/>
            </a:rPr>
            <a:t>o</a:t>
          </a:r>
          <a:endParaRPr lang="nl-NL" sz="2000" u="none" baseline="30000"/>
        </a:p>
      </cdr:txBody>
    </cdr:sp>
  </cdr:relSizeAnchor>
  <cdr:relSizeAnchor xmlns:cdr="http://schemas.openxmlformats.org/drawingml/2006/chartDrawing">
    <cdr:from>
      <cdr:x>0.66749</cdr:x>
      <cdr:y>0.15538</cdr:y>
    </cdr:from>
    <cdr:to>
      <cdr:x>0.66784</cdr:x>
      <cdr:y>0.92038</cdr:y>
    </cdr:to>
    <cdr:cxnSp macro="">
      <cdr:nvCxnSpPr>
        <cdr:cNvPr id="46" name="Rechte verbindingslijn 45">
          <a:extLst xmlns:a="http://schemas.openxmlformats.org/drawingml/2006/main">
            <a:ext uri="{FF2B5EF4-FFF2-40B4-BE49-F238E27FC236}">
              <a16:creationId xmlns:a16="http://schemas.microsoft.com/office/drawing/2014/main" id="{CEF916F5-4006-4817-BB2E-645C11F27D96}"/>
            </a:ext>
          </a:extLst>
        </cdr:cNvPr>
        <cdr:cNvCxnSpPr/>
      </cdr:nvCxnSpPr>
      <cdr:spPr>
        <a:xfrm xmlns:a="http://schemas.openxmlformats.org/drawingml/2006/main">
          <a:off x="9111664" y="613990"/>
          <a:ext cx="4743" cy="3022913"/>
        </a:xfrm>
        <a:prstGeom xmlns:a="http://schemas.openxmlformats.org/drawingml/2006/main" prst="line">
          <a:avLst/>
        </a:prstGeom>
        <a:ln xmlns:a="http://schemas.openxmlformats.org/drawingml/2006/main" w="285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0.65012</cdr:x>
      <cdr:y>0.44977</cdr:y>
    </cdr:from>
    <cdr:to>
      <cdr:x>0.686</cdr:x>
      <cdr:y>0.61719</cdr:y>
    </cdr:to>
    <cdr:sp macro="" textlink="">
      <cdr:nvSpPr>
        <cdr:cNvPr id="47" name="Rechthoek 46">
          <a:extLst xmlns:a="http://schemas.openxmlformats.org/drawingml/2006/main">
            <a:ext uri="{FF2B5EF4-FFF2-40B4-BE49-F238E27FC236}">
              <a16:creationId xmlns:a16="http://schemas.microsoft.com/office/drawing/2014/main" id="{A83CE811-72C0-4FA4-866E-BBF1A11E26E0}"/>
            </a:ext>
          </a:extLst>
        </cdr:cNvPr>
        <cdr:cNvSpPr/>
      </cdr:nvSpPr>
      <cdr:spPr>
        <a:xfrm xmlns:a="http://schemas.openxmlformats.org/drawingml/2006/main" rot="16200000">
          <a:off x="8788676" y="1863161"/>
          <a:ext cx="661524" cy="489787"/>
        </a:xfrm>
        <a:prstGeom xmlns:a="http://schemas.openxmlformats.org/drawingml/2006/main" prst="rect">
          <a:avLst/>
        </a:prstGeom>
        <a:solidFill xmlns:a="http://schemas.openxmlformats.org/drawingml/2006/main">
          <a:schemeClr val="bg1"/>
        </a:solidFill>
        <a:ln xmlns:a="http://schemas.openxmlformats.org/drawingml/2006/main" w="285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dr:relSizeAnchor xmlns:cdr="http://schemas.openxmlformats.org/drawingml/2006/chartDrawing">
    <cdr:from>
      <cdr:x>0.48393</cdr:x>
      <cdr:y>0.28427</cdr:y>
    </cdr:from>
    <cdr:to>
      <cdr:x>0.62431</cdr:x>
      <cdr:y>0.47377</cdr:y>
    </cdr:to>
    <cdr:sp macro="" textlink="">
      <cdr:nvSpPr>
        <cdr:cNvPr id="50" name="Tekstvak 1">
          <a:extLst xmlns:a="http://schemas.openxmlformats.org/drawingml/2006/main">
            <a:ext uri="{FF2B5EF4-FFF2-40B4-BE49-F238E27FC236}">
              <a16:creationId xmlns:a16="http://schemas.microsoft.com/office/drawing/2014/main" id="{D7C73ED3-CED0-4FCF-9761-E2BD204CC619}"/>
            </a:ext>
          </a:extLst>
        </cdr:cNvPr>
        <cdr:cNvSpPr txBox="1"/>
      </cdr:nvSpPr>
      <cdr:spPr>
        <a:xfrm xmlns:a="http://schemas.openxmlformats.org/drawingml/2006/main">
          <a:off x="5879004" y="1123287"/>
          <a:ext cx="1705423" cy="748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u="none" baseline="0"/>
            <a:t>Inductance XL to </a:t>
          </a:r>
        </a:p>
        <a:p xmlns:a="http://schemas.openxmlformats.org/drawingml/2006/main">
          <a:r>
            <a:rPr lang="nl-NL" sz="2000" u="none" baseline="0"/>
            <a:t>lower the </a:t>
          </a:r>
        </a:p>
        <a:p xmlns:a="http://schemas.openxmlformats.org/drawingml/2006/main">
          <a:r>
            <a:rPr lang="nl-NL" sz="2000" u="none" baseline="0"/>
            <a:t>voltage </a:t>
          </a:r>
        </a:p>
      </cdr:txBody>
    </cdr:sp>
  </cdr:relSizeAnchor>
  <cdr:relSizeAnchor xmlns:cdr="http://schemas.openxmlformats.org/drawingml/2006/chartDrawing">
    <cdr:from>
      <cdr:x>0.67013</cdr:x>
      <cdr:y>0.33228</cdr:y>
    </cdr:from>
    <cdr:to>
      <cdr:x>0.86602</cdr:x>
      <cdr:y>0.40671</cdr:y>
    </cdr:to>
    <cdr:sp macro="" textlink="">
      <cdr:nvSpPr>
        <cdr:cNvPr id="51" name="Tekstvak 1">
          <a:extLst xmlns:a="http://schemas.openxmlformats.org/drawingml/2006/main">
            <a:ext uri="{FF2B5EF4-FFF2-40B4-BE49-F238E27FC236}">
              <a16:creationId xmlns:a16="http://schemas.microsoft.com/office/drawing/2014/main" id="{49A22E78-AADE-406E-A58D-38EFCBEBE7FE}"/>
            </a:ext>
          </a:extLst>
        </cdr:cNvPr>
        <cdr:cNvSpPr txBox="1"/>
      </cdr:nvSpPr>
      <cdr:spPr>
        <a:xfrm xmlns:a="http://schemas.openxmlformats.org/drawingml/2006/main">
          <a:off x="9147676" y="1313009"/>
          <a:ext cx="2674151" cy="2941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2000" u="none"/>
            <a:t>Load R = .. </a:t>
          </a:r>
          <a:r>
            <a:rPr lang="el-GR" sz="2000" u="none">
              <a:latin typeface="Calibri" panose="020F0502020204030204" pitchFamily="34" charset="0"/>
              <a:cs typeface="Calibri" panose="020F0502020204030204" pitchFamily="34" charset="0"/>
            </a:rPr>
            <a:t>Ω</a:t>
          </a:r>
          <a:r>
            <a:rPr lang="nl-NL" sz="2000" u="none">
              <a:latin typeface="Calibri" panose="020F0502020204030204" pitchFamily="34" charset="0"/>
              <a:cs typeface="Calibri" panose="020F0502020204030204" pitchFamily="34" charset="0"/>
            </a:rPr>
            <a:t> </a:t>
          </a:r>
          <a:endParaRPr lang="nl-NL" sz="2000" u="none"/>
        </a:p>
      </cdr:txBody>
    </cdr:sp>
  </cdr:relSizeAnchor>
  <cdr:relSizeAnchor xmlns:cdr="http://schemas.openxmlformats.org/drawingml/2006/chartDrawing">
    <cdr:from>
      <cdr:x>0.40502</cdr:x>
      <cdr:y>0.1405</cdr:y>
    </cdr:from>
    <cdr:to>
      <cdr:x>0.41308</cdr:x>
      <cdr:y>0.17355</cdr:y>
    </cdr:to>
    <cdr:sp macro="" textlink="">
      <cdr:nvSpPr>
        <cdr:cNvPr id="11" name="Ovaal 10">
          <a:extLst xmlns:a="http://schemas.openxmlformats.org/drawingml/2006/main">
            <a:ext uri="{FF2B5EF4-FFF2-40B4-BE49-F238E27FC236}">
              <a16:creationId xmlns:a16="http://schemas.microsoft.com/office/drawing/2014/main" id="{FB17BA98-B49D-44C1-B307-75229395D93F}"/>
            </a:ext>
          </a:extLst>
        </cdr:cNvPr>
        <cdr:cNvSpPr/>
      </cdr:nvSpPr>
      <cdr:spPr>
        <a:xfrm xmlns:a="http://schemas.openxmlformats.org/drawingml/2006/main">
          <a:off x="4920344" y="555171"/>
          <a:ext cx="97971" cy="130629"/>
        </a:xfrm>
        <a:prstGeom xmlns:a="http://schemas.openxmlformats.org/drawingml/2006/main" prst="ellipse">
          <a:avLst/>
        </a:prstGeom>
        <a:solidFill xmlns:a="http://schemas.openxmlformats.org/drawingml/2006/main">
          <a:schemeClr val="tx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nl-NL"/>
        </a:p>
      </cdr:txBody>
    </cdr:sp>
  </cdr:relSizeAnchor>
  <cdr:relSizeAnchor xmlns:cdr="http://schemas.openxmlformats.org/drawingml/2006/chartDrawing">
    <cdr:from>
      <cdr:x>0.40382</cdr:x>
      <cdr:y>0.89715</cdr:y>
    </cdr:from>
    <cdr:to>
      <cdr:x>0.41189</cdr:x>
      <cdr:y>0.93021</cdr:y>
    </cdr:to>
    <cdr:sp macro="" textlink="">
      <cdr:nvSpPr>
        <cdr:cNvPr id="55" name="Ovaal 54">
          <a:extLst xmlns:a="http://schemas.openxmlformats.org/drawingml/2006/main">
            <a:ext uri="{FF2B5EF4-FFF2-40B4-BE49-F238E27FC236}">
              <a16:creationId xmlns:a16="http://schemas.microsoft.com/office/drawing/2014/main" id="{0A8A7A34-04F2-4FD3-BBCD-4877D056A706}"/>
            </a:ext>
          </a:extLst>
        </cdr:cNvPr>
        <cdr:cNvSpPr/>
      </cdr:nvSpPr>
      <cdr:spPr>
        <a:xfrm xmlns:a="http://schemas.openxmlformats.org/drawingml/2006/main">
          <a:off x="4905829" y="3545113"/>
          <a:ext cx="97971" cy="130629"/>
        </a:xfrm>
        <a:prstGeom xmlns:a="http://schemas.openxmlformats.org/drawingml/2006/main" prst="ellipse">
          <a:avLst/>
        </a:prstGeom>
        <a:solidFill xmlns:a="http://schemas.openxmlformats.org/drawingml/2006/main">
          <a:schemeClr val="tx1"/>
        </a:solidFill>
        <a:ln xmlns:a="http://schemas.openxmlformats.org/drawingml/2006/main">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nl-NL"/>
        </a:p>
      </cdr:txBody>
    </cdr:sp>
  </cdr:relSizeAnchor>
</c:userShape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6"/>
  <sheetViews>
    <sheetView showGridLines="0" showRowColHeaders="0" tabSelected="1" zoomScale="50" zoomScaleNormal="50" zoomScaleSheetLayoutView="75" zoomScalePageLayoutView="50" workbookViewId="0">
      <selection activeCell="L50" sqref="L50"/>
    </sheetView>
  </sheetViews>
  <sheetFormatPr defaultRowHeight="14.4" x14ac:dyDescent="0.3"/>
  <cols>
    <col min="2" max="2" width="7.33203125" customWidth="1"/>
    <col min="3" max="3" width="29" style="1" customWidth="1"/>
    <col min="4" max="4" width="15.21875" style="1" customWidth="1"/>
    <col min="5" max="5" width="21" customWidth="1"/>
    <col min="6" max="6" width="5.5546875" customWidth="1"/>
    <col min="7" max="7" width="29.21875" customWidth="1"/>
    <col min="8" max="8" width="24.77734375" customWidth="1"/>
    <col min="9" max="9" width="7.44140625" customWidth="1"/>
    <col min="10" max="10" width="8.5546875" customWidth="1"/>
    <col min="11" max="11" width="24.21875" customWidth="1"/>
    <col min="12" max="12" width="22.21875" customWidth="1"/>
    <col min="13" max="13" width="20.77734375" customWidth="1"/>
    <col min="14" max="14" width="19.21875" customWidth="1"/>
    <col min="16" max="16" width="2.6640625" customWidth="1"/>
    <col min="17" max="17" width="19.109375" customWidth="1"/>
    <col min="18" max="18" width="21.33203125" customWidth="1"/>
    <col min="19" max="20" width="25.21875" hidden="1" customWidth="1"/>
    <col min="21" max="21" width="17.88671875" hidden="1" customWidth="1"/>
    <col min="22" max="22" width="13.6640625" hidden="1" customWidth="1"/>
    <col min="23" max="24" width="8.88671875" hidden="1" customWidth="1"/>
    <col min="25" max="34" width="0" hidden="1" customWidth="1"/>
  </cols>
  <sheetData>
    <row r="1" spans="1:18" ht="82.8" customHeight="1" x14ac:dyDescent="1.65">
      <c r="C1" s="64" t="s">
        <v>112</v>
      </c>
      <c r="Q1" s="48"/>
    </row>
    <row r="2" spans="1:18" ht="21" x14ac:dyDescent="0.4">
      <c r="C2" s="87" t="s">
        <v>109</v>
      </c>
      <c r="D2" s="50"/>
      <c r="E2" s="51"/>
      <c r="F2" s="51"/>
      <c r="G2" s="51"/>
      <c r="H2" s="51"/>
      <c r="I2" s="51"/>
    </row>
    <row r="3" spans="1:18" ht="25.8" x14ac:dyDescent="0.5">
      <c r="C3" s="87" t="s">
        <v>110</v>
      </c>
      <c r="D3" s="50"/>
      <c r="E3" s="51"/>
      <c r="F3" s="51"/>
      <c r="G3" s="51"/>
      <c r="H3" s="51"/>
      <c r="I3" s="51"/>
    </row>
    <row r="4" spans="1:18" ht="21" x14ac:dyDescent="0.4">
      <c r="C4" s="88" t="s">
        <v>98</v>
      </c>
      <c r="D4" s="50"/>
      <c r="E4" s="51"/>
      <c r="F4" s="51"/>
      <c r="G4" s="51"/>
      <c r="H4" s="51"/>
      <c r="I4" s="51"/>
    </row>
    <row r="5" spans="1:18" ht="21" x14ac:dyDescent="0.4">
      <c r="A5" s="90"/>
      <c r="B5" s="91"/>
      <c r="C5" s="92"/>
      <c r="D5" s="93"/>
      <c r="E5" s="94"/>
      <c r="F5" s="94"/>
      <c r="G5" s="94"/>
      <c r="H5" s="94"/>
      <c r="I5" s="94"/>
      <c r="J5" s="91"/>
      <c r="K5" s="91"/>
      <c r="L5" s="91"/>
      <c r="M5" s="91"/>
      <c r="N5" s="91"/>
      <c r="O5" s="91"/>
      <c r="P5" s="91"/>
      <c r="Q5" s="91"/>
      <c r="R5" s="91"/>
    </row>
    <row r="6" spans="1:18" ht="9" customHeight="1" x14ac:dyDescent="0.45">
      <c r="A6" s="90"/>
      <c r="B6" s="167"/>
      <c r="C6" s="168"/>
      <c r="D6" s="168"/>
      <c r="E6" s="167"/>
      <c r="F6" s="167"/>
      <c r="G6" s="169"/>
      <c r="H6" s="169"/>
      <c r="I6" s="169"/>
      <c r="K6" s="95"/>
      <c r="L6" s="169"/>
      <c r="M6" s="167"/>
      <c r="N6" s="167"/>
      <c r="O6" s="169"/>
      <c r="P6" s="169"/>
      <c r="Q6" s="169"/>
      <c r="R6" s="169"/>
    </row>
    <row r="7" spans="1:18" ht="27" customHeight="1" x14ac:dyDescent="0.45">
      <c r="A7" s="90"/>
      <c r="B7" s="167"/>
      <c r="C7" s="168"/>
      <c r="D7" s="168"/>
      <c r="E7" s="167"/>
      <c r="F7" s="167"/>
      <c r="G7" s="169"/>
      <c r="H7" s="169"/>
      <c r="I7" s="169"/>
      <c r="J7" s="170"/>
      <c r="K7" s="95" t="str">
        <f>CONCATENATE("I5 = ",S62," A",C31,T62,D31)</f>
        <v>I5 = 0,1 A  ϕ = -5,8°</v>
      </c>
      <c r="L7" s="169"/>
      <c r="M7" s="167"/>
      <c r="N7" s="167"/>
      <c r="O7" s="169"/>
      <c r="P7" s="169"/>
      <c r="Q7" s="169"/>
      <c r="R7" s="169"/>
    </row>
    <row r="8" spans="1:18" ht="15.6" x14ac:dyDescent="0.3">
      <c r="A8" s="90"/>
      <c r="B8" s="167"/>
      <c r="C8" s="168"/>
      <c r="D8" s="168"/>
      <c r="E8" s="167"/>
      <c r="F8" s="167"/>
      <c r="G8" s="167"/>
      <c r="H8" s="167"/>
      <c r="I8" s="167"/>
      <c r="J8" s="167"/>
      <c r="K8" s="167"/>
      <c r="L8" s="167"/>
      <c r="M8" s="167"/>
      <c r="N8" s="167"/>
      <c r="O8" s="169"/>
      <c r="P8" s="169"/>
      <c r="Q8" s="169"/>
      <c r="R8" s="169"/>
    </row>
    <row r="9" spans="1:18" ht="15.6" x14ac:dyDescent="0.3">
      <c r="A9" s="90"/>
      <c r="B9" s="167"/>
      <c r="C9" s="168"/>
      <c r="D9" s="171"/>
      <c r="E9" s="169"/>
      <c r="F9" s="167"/>
      <c r="G9" s="167"/>
      <c r="H9" s="167"/>
      <c r="I9" s="167"/>
      <c r="J9" s="167"/>
      <c r="K9" s="167"/>
      <c r="L9" s="167"/>
      <c r="M9" s="167"/>
      <c r="N9" s="167"/>
      <c r="O9" s="169"/>
      <c r="P9" s="169"/>
      <c r="Q9" s="169"/>
      <c r="R9" s="169"/>
    </row>
    <row r="10" spans="1:18" ht="15.6" x14ac:dyDescent="0.3">
      <c r="A10" s="90"/>
      <c r="B10" s="167"/>
      <c r="C10" s="168"/>
      <c r="D10" s="171"/>
      <c r="E10" s="169"/>
      <c r="F10" s="167"/>
      <c r="G10" s="167"/>
      <c r="H10" s="167"/>
      <c r="I10" s="167"/>
      <c r="J10" s="167"/>
      <c r="K10" s="167"/>
      <c r="L10" s="167"/>
      <c r="M10" s="167"/>
      <c r="N10" s="167"/>
      <c r="O10" s="169"/>
      <c r="P10" s="169"/>
      <c r="Q10" s="169"/>
      <c r="R10" s="169"/>
    </row>
    <row r="11" spans="1:18" ht="23.4" x14ac:dyDescent="0.45">
      <c r="A11" s="90"/>
      <c r="B11" s="167"/>
      <c r="C11" s="168"/>
      <c r="D11" s="171"/>
      <c r="E11" s="169"/>
      <c r="G11" s="169"/>
      <c r="I11" s="169"/>
      <c r="K11" s="172" t="str">
        <f>CONCATENATE("Z5 = ",COMPLEX(S39,T39,"j"),B31)</f>
        <v>Z5 = 0 Ω</v>
      </c>
      <c r="L11" s="169"/>
      <c r="M11" s="169"/>
      <c r="N11" s="167"/>
      <c r="O11" s="169"/>
      <c r="P11" s="169"/>
      <c r="Q11" s="169"/>
      <c r="R11" s="169"/>
    </row>
    <row r="12" spans="1:18" ht="23.4" x14ac:dyDescent="0.45">
      <c r="A12" s="90"/>
      <c r="B12" s="167"/>
      <c r="C12" s="168"/>
      <c r="D12" s="95" t="str">
        <f>CONCATENATE("I1 = ",S58," A",C31,T58,D31)</f>
        <v>I1 = 12,6 A  ϕ = 89,6°</v>
      </c>
      <c r="E12" s="95"/>
      <c r="F12" s="173"/>
      <c r="H12" s="95" t="str">
        <f>CONCATENATE("I2 = ",S59," A",C31,T59,D31)</f>
        <v>I2 = 12,6 A  ϕ = -90,1°</v>
      </c>
      <c r="I12" s="174"/>
      <c r="K12" s="176" t="str">
        <f>CONCATENATE("PR5 = ",U39," W")</f>
        <v>PR5 = 0 W</v>
      </c>
      <c r="M12" s="95" t="str">
        <f>CONCATENATE("I3 = ",S60," A",C31,T60,D31)</f>
        <v>I3 = 0 A  ϕ = 90°</v>
      </c>
      <c r="N12" s="173"/>
      <c r="O12" s="175"/>
      <c r="P12" s="175"/>
      <c r="R12" s="95" t="str">
        <f>CONCATENATE("I4 = ",S61," A",C31,T61,D31)</f>
        <v>I4 = 0,1 A  ϕ = 180°</v>
      </c>
    </row>
    <row r="13" spans="1:18" ht="23.4" x14ac:dyDescent="0.45">
      <c r="A13" s="90"/>
      <c r="B13" s="167"/>
      <c r="C13" s="168"/>
      <c r="D13" s="170"/>
      <c r="E13" s="95"/>
      <c r="F13" s="167"/>
      <c r="G13" s="170"/>
      <c r="H13" s="95"/>
      <c r="I13" s="174"/>
      <c r="K13" s="177" t="str">
        <f>CONCATENATE("QX1 = ",V39," VAR")</f>
        <v>QX1 = 0 VAR</v>
      </c>
      <c r="L13" s="170"/>
      <c r="M13" s="95"/>
      <c r="N13" s="167"/>
      <c r="O13" s="169"/>
      <c r="P13" s="169"/>
      <c r="Q13" s="170"/>
      <c r="R13" s="95"/>
    </row>
    <row r="14" spans="1:18" ht="23.4" x14ac:dyDescent="0.45">
      <c r="A14" s="90"/>
      <c r="B14" s="167"/>
      <c r="C14" s="168"/>
      <c r="D14" s="168"/>
      <c r="E14" s="96"/>
      <c r="F14" s="167"/>
      <c r="G14" s="168"/>
      <c r="H14" s="168"/>
      <c r="I14" s="96"/>
      <c r="L14" s="168"/>
      <c r="M14" s="96"/>
      <c r="N14" s="167"/>
      <c r="O14" s="169"/>
      <c r="P14" s="169"/>
      <c r="Q14" s="168"/>
      <c r="R14" s="96"/>
    </row>
    <row r="15" spans="1:18" ht="23.4" x14ac:dyDescent="0.45">
      <c r="A15" s="90"/>
      <c r="B15" s="96"/>
      <c r="C15" s="172"/>
      <c r="D15" s="171"/>
      <c r="E15" s="169"/>
      <c r="F15" s="169"/>
      <c r="G15" s="169"/>
      <c r="H15" s="169"/>
      <c r="I15" s="169"/>
      <c r="J15" s="169"/>
      <c r="K15" s="169"/>
      <c r="L15" s="169"/>
      <c r="M15" s="169"/>
      <c r="N15" s="169"/>
      <c r="O15" s="169"/>
      <c r="P15" s="169"/>
      <c r="Q15" s="169"/>
      <c r="R15" s="169"/>
    </row>
    <row r="16" spans="1:18" ht="23.4" x14ac:dyDescent="0.45">
      <c r="A16" s="90"/>
      <c r="B16" s="96"/>
      <c r="C16" s="172"/>
      <c r="D16" s="172" t="str">
        <f>CONCATENATE("Z1 = ",COMPLEX(S35,T35,"j"),B31)</f>
        <v>Z1 = 0,4+1,9j Ω</v>
      </c>
      <c r="E16" s="96"/>
      <c r="F16" s="167"/>
      <c r="H16" s="172" t="str">
        <f>CONCATENATE("Z2 = ",COMPLEX(S36,T36,"j"),B31)</f>
        <v>Z2 = -796,2j Ω</v>
      </c>
      <c r="I16" s="174"/>
      <c r="J16" s="167"/>
      <c r="K16" s="167"/>
      <c r="M16" s="172" t="str">
        <f>CONCATENATE("Z3 = ",COMPLEX(S37,T37,"j"),B31)</f>
        <v>Z3 = 999999j Ω</v>
      </c>
      <c r="N16" s="167"/>
      <c r="O16" s="169"/>
      <c r="P16" s="169"/>
      <c r="R16" s="172" t="str">
        <f>CONCATENATE("Z4 = ",COMPLEX(S38,T38,"j"),B31)</f>
        <v>Z4 = 99999 Ω</v>
      </c>
    </row>
    <row r="17" spans="1:35" ht="23.4" x14ac:dyDescent="0.45">
      <c r="A17" s="90"/>
      <c r="B17" s="96"/>
      <c r="C17" s="172"/>
      <c r="D17" s="176" t="str">
        <f>CONCATENATE("PR1 = ",U35," W")</f>
        <v>PR1 = 63,3 W</v>
      </c>
      <c r="E17" s="97"/>
      <c r="F17" s="167"/>
      <c r="H17" s="176" t="str">
        <f>CONCATENATE("PR2 = ",U36," W")</f>
        <v>PR2 = 0 W</v>
      </c>
      <c r="I17" s="174"/>
      <c r="J17" s="178"/>
      <c r="K17" s="178"/>
      <c r="M17" s="176" t="str">
        <f>CONCATENATE("PR3 = ",U37," W")</f>
        <v>PR3 = 0 W</v>
      </c>
      <c r="N17" s="167"/>
      <c r="O17" s="169"/>
      <c r="P17" s="169"/>
      <c r="R17" s="176" t="str">
        <f>CONCATENATE("PR4 = ",U38," W")</f>
        <v>PR4 = 998,8 W</v>
      </c>
    </row>
    <row r="18" spans="1:35" ht="23.4" x14ac:dyDescent="0.45">
      <c r="A18" s="90"/>
      <c r="B18" s="96"/>
      <c r="C18" s="172"/>
      <c r="D18" s="177" t="str">
        <f>CONCATENATE("QX1 = ",V35," VAR")</f>
        <v>QX1 = 298,1 VAR</v>
      </c>
      <c r="E18" s="98"/>
      <c r="F18" s="178"/>
      <c r="H18" s="177" t="str">
        <f>CONCATENATE("QX2 = ",V36," VAR")</f>
        <v>QX2 = -126188,4 VAR</v>
      </c>
      <c r="I18" s="174"/>
      <c r="J18" s="179"/>
      <c r="K18" s="179"/>
      <c r="M18" s="177" t="str">
        <f>CONCATENATE("QX3 = ",V37," VAR")</f>
        <v>QX3 = 100,5 VAR</v>
      </c>
      <c r="N18" s="178"/>
      <c r="O18" s="180"/>
      <c r="P18" s="180"/>
      <c r="R18" s="177" t="str">
        <f>CONCATENATE("QX4 = ",V38," VAR")</f>
        <v>QX4 = 0 VAR</v>
      </c>
    </row>
    <row r="19" spans="1:35" ht="23.4" x14ac:dyDescent="0.45">
      <c r="A19" s="90"/>
      <c r="B19" s="100"/>
      <c r="C19" s="99"/>
      <c r="F19" s="179"/>
      <c r="I19" s="174"/>
      <c r="J19" s="167"/>
      <c r="K19" s="167"/>
      <c r="N19" s="179"/>
      <c r="O19" s="181"/>
      <c r="P19" s="181"/>
    </row>
    <row r="20" spans="1:35" ht="23.4" x14ac:dyDescent="0.45">
      <c r="A20" s="90"/>
      <c r="B20" s="189" t="str">
        <f>CONCATENATE("Ua = ",S53," V",C31,T53,D31)</f>
        <v>Ua = 10023,7 V  ϕ = 0°</v>
      </c>
      <c r="C20" s="100"/>
      <c r="D20" s="172"/>
      <c r="E20" s="96"/>
      <c r="F20" s="167"/>
      <c r="H20" s="172"/>
      <c r="I20" s="96"/>
      <c r="J20" s="167"/>
      <c r="K20" s="167"/>
      <c r="L20" s="172"/>
      <c r="M20" s="100"/>
      <c r="N20" s="99"/>
      <c r="O20" s="169"/>
      <c r="P20" s="169"/>
      <c r="Q20" s="169"/>
      <c r="R20" s="169"/>
    </row>
    <row r="21" spans="1:35" ht="23.4" x14ac:dyDescent="0.45">
      <c r="A21" s="90"/>
      <c r="C21" s="172"/>
      <c r="D21" s="171"/>
      <c r="E21" s="96"/>
      <c r="F21" s="167"/>
      <c r="H21" s="171"/>
      <c r="I21" s="96"/>
      <c r="J21" s="167"/>
      <c r="K21" s="167"/>
      <c r="L21" s="171"/>
      <c r="N21" s="100"/>
      <c r="O21" s="169"/>
      <c r="P21" s="169"/>
      <c r="Q21" s="169"/>
      <c r="R21" s="169"/>
      <c r="AI21" s="182" t="str">
        <f>CONCATENATE("Ub = ",S54," V",C31,T54,D31)</f>
        <v>Ub = 10023,7 V  ϕ = 0°</v>
      </c>
    </row>
    <row r="22" spans="1:35" ht="23.4" x14ac:dyDescent="0.45">
      <c r="A22" s="90"/>
      <c r="B22" s="96"/>
      <c r="C22" s="172"/>
      <c r="D22" s="171"/>
      <c r="E22" s="169"/>
      <c r="F22" s="167"/>
      <c r="H22" s="169"/>
      <c r="I22" s="169"/>
      <c r="J22" s="167"/>
      <c r="K22" s="167"/>
      <c r="L22" s="169"/>
      <c r="M22" s="169"/>
      <c r="N22" s="169"/>
      <c r="O22" s="169"/>
      <c r="P22" s="169"/>
      <c r="Q22" s="169"/>
      <c r="R22" s="169"/>
    </row>
    <row r="23" spans="1:35" ht="23.4" x14ac:dyDescent="0.45">
      <c r="A23" s="90"/>
      <c r="B23" s="96"/>
      <c r="C23" s="172"/>
      <c r="D23" s="96" t="str">
        <f>CONCATENATE("U1 = ",S46," V",C31,T46,D31)</f>
        <v>U1 = 10000 V  ϕ = 0°</v>
      </c>
      <c r="E23" s="96"/>
      <c r="F23" s="167"/>
      <c r="H23" s="96" t="str">
        <f>CONCATENATE("U2 = ",S47," V",C31,T47,D31)</f>
        <v>U2 = 0 V  ϕ = 0°</v>
      </c>
      <c r="I23" s="174"/>
      <c r="J23" s="167"/>
      <c r="K23" s="167"/>
      <c r="M23" s="96" t="str">
        <f>CONCATENATE("U3 = ",S48," V",C31,T48,D31)</f>
        <v>U3 = 0 V  ϕ = 0°</v>
      </c>
      <c r="N23" s="167"/>
      <c r="O23" s="169"/>
      <c r="P23" s="169"/>
      <c r="R23" s="96" t="str">
        <f>CONCATENATE("U4 = ",S49," V",C31,T49,D31)</f>
        <v>U4 = 30 V  ϕ = 4°</v>
      </c>
    </row>
    <row r="24" spans="1:35" ht="23.4" x14ac:dyDescent="0.45">
      <c r="A24" s="90"/>
      <c r="B24" s="167"/>
      <c r="C24" s="168"/>
      <c r="D24" s="101" t="str">
        <f>CONCATENATE("PU1 = ",U46," W")</f>
        <v>PU1 = -1065 W</v>
      </c>
      <c r="E24" s="96"/>
      <c r="F24" s="167"/>
      <c r="H24" s="101" t="str">
        <f>CONCATENATE("PU2 = ",U47," W")</f>
        <v>PU2 = 0 W</v>
      </c>
      <c r="I24" s="174"/>
      <c r="J24" s="167"/>
      <c r="K24" s="167"/>
      <c r="M24" s="176" t="str">
        <f>CONCATENATE("PU3 = ",U48," W")</f>
        <v>PU3 = 0 W</v>
      </c>
      <c r="N24" s="167"/>
      <c r="O24" s="169"/>
      <c r="P24" s="169"/>
      <c r="R24" s="176" t="str">
        <f>CONCATENATE("PU4 = ",U49," W")</f>
        <v>PU4 = 3 W</v>
      </c>
    </row>
    <row r="25" spans="1:35" ht="23.4" x14ac:dyDescent="0.45">
      <c r="A25" s="90"/>
      <c r="B25" s="183"/>
      <c r="C25" s="183"/>
      <c r="D25" s="102" t="str">
        <f>CONCATENATE("QU1 = ",V46," VAR")</f>
        <v>QU1 = 125789,6 VAR</v>
      </c>
      <c r="E25" s="101"/>
      <c r="F25" s="184"/>
      <c r="H25" s="102" t="str">
        <f>CONCATENATE("QU2 = ",V47," VAR")</f>
        <v>QU2 = 0 VAR</v>
      </c>
      <c r="I25" s="174"/>
      <c r="J25" s="184"/>
      <c r="K25" s="178"/>
      <c r="M25" s="177" t="str">
        <f>CONCATENATE("QU3 = ",V48," VAR")</f>
        <v>QU3 = 0 VAR</v>
      </c>
      <c r="N25" s="178"/>
      <c r="O25" s="180"/>
      <c r="P25" s="180"/>
      <c r="R25" s="177" t="str">
        <f>CONCATENATE("QU4 = ",V49," VAR")</f>
        <v>QU4 = 0,2 VAR</v>
      </c>
    </row>
    <row r="26" spans="1:35" ht="23.4" x14ac:dyDescent="0.45">
      <c r="A26" s="90"/>
      <c r="B26" s="183"/>
      <c r="C26" s="183"/>
      <c r="E26" s="102"/>
      <c r="F26" s="185"/>
      <c r="I26" s="174"/>
      <c r="J26" s="185"/>
      <c r="K26" s="179"/>
      <c r="N26" s="179"/>
      <c r="O26" s="181"/>
      <c r="P26" s="181"/>
    </row>
    <row r="27" spans="1:35" ht="15.6" x14ac:dyDescent="0.3">
      <c r="B27" s="186"/>
      <c r="C27" s="186"/>
      <c r="D27" s="186"/>
      <c r="E27" s="186"/>
      <c r="F27" s="186"/>
      <c r="G27" s="186"/>
      <c r="H27" s="186"/>
      <c r="I27" s="186"/>
      <c r="J27" s="186"/>
      <c r="K27" s="186"/>
      <c r="L27" s="186"/>
      <c r="M27" s="186"/>
      <c r="N27" s="186"/>
      <c r="O27" s="187"/>
      <c r="P27" s="187"/>
      <c r="Q27" s="187"/>
      <c r="R27" s="188"/>
    </row>
    <row r="28" spans="1:35" ht="15.6" x14ac:dyDescent="0.3">
      <c r="B28" s="103"/>
      <c r="C28" s="103"/>
      <c r="D28" s="103"/>
      <c r="E28" s="103"/>
      <c r="F28" s="103"/>
      <c r="G28" s="103"/>
      <c r="H28" s="103"/>
      <c r="I28" s="103"/>
      <c r="J28" s="103"/>
      <c r="K28" s="103"/>
      <c r="L28" s="103"/>
      <c r="M28" s="103"/>
      <c r="N28" s="103"/>
      <c r="O28" s="104"/>
      <c r="P28" s="104"/>
      <c r="Q28" s="104"/>
      <c r="R28" s="105"/>
    </row>
    <row r="29" spans="1:35" ht="7.2" customHeight="1" x14ac:dyDescent="0.3">
      <c r="B29" s="86"/>
      <c r="C29" s="2"/>
      <c r="D29" s="2"/>
      <c r="E29" s="2"/>
      <c r="F29" s="86"/>
      <c r="G29" s="86"/>
      <c r="H29" s="86"/>
      <c r="I29" s="86"/>
      <c r="J29" s="86"/>
      <c r="K29" s="86"/>
      <c r="L29" s="86"/>
      <c r="M29" s="2"/>
      <c r="N29" s="2"/>
      <c r="O29" s="2"/>
      <c r="P29" s="2"/>
      <c r="Q29" s="2"/>
    </row>
    <row r="30" spans="1:35" ht="15.6" x14ac:dyDescent="0.3">
      <c r="C30" s="2"/>
      <c r="D30" s="2"/>
      <c r="E30" s="2"/>
      <c r="F30" s="86"/>
      <c r="G30" s="86"/>
      <c r="H30" s="86"/>
      <c r="I30" s="86"/>
      <c r="J30" s="86"/>
    </row>
    <row r="31" spans="1:35" ht="15.6" x14ac:dyDescent="0.3">
      <c r="B31" s="165" t="s">
        <v>102</v>
      </c>
      <c r="C31" s="166" t="s">
        <v>115</v>
      </c>
      <c r="D31" s="166" t="s">
        <v>104</v>
      </c>
      <c r="E31" s="2"/>
      <c r="F31" s="86"/>
      <c r="G31" s="86"/>
      <c r="H31" s="86"/>
      <c r="I31" s="86"/>
      <c r="J31" s="86"/>
    </row>
    <row r="32" spans="1:35" ht="25.8" x14ac:dyDescent="0.5">
      <c r="B32" s="86"/>
      <c r="C32" s="54"/>
      <c r="D32" s="54"/>
      <c r="E32" s="54"/>
      <c r="F32" s="86"/>
      <c r="G32" s="86"/>
      <c r="H32" s="86"/>
      <c r="I32" s="86"/>
      <c r="J32" s="86"/>
      <c r="K32" s="57"/>
    </row>
    <row r="33" spans="2:22" s="2" customFormat="1" ht="25.8" x14ac:dyDescent="0.5">
      <c r="B33" s="5" t="s">
        <v>69</v>
      </c>
      <c r="C33" s="6"/>
      <c r="D33" s="6"/>
      <c r="E33" s="6"/>
      <c r="F33" s="6"/>
      <c r="G33" s="55" t="s">
        <v>96</v>
      </c>
      <c r="H33" s="55"/>
      <c r="I33" s="56"/>
      <c r="J33" s="6"/>
      <c r="K33" s="155" t="s">
        <v>107</v>
      </c>
      <c r="L33" s="156"/>
      <c r="M33" s="76" t="s">
        <v>108</v>
      </c>
      <c r="N33" s="77" t="s">
        <v>105</v>
      </c>
    </row>
    <row r="34" spans="2:22" s="2" customFormat="1" ht="25.8" x14ac:dyDescent="0.5">
      <c r="B34" s="45"/>
      <c r="C34" s="46" t="s">
        <v>75</v>
      </c>
      <c r="D34" s="49" t="s">
        <v>81</v>
      </c>
      <c r="E34" s="47" t="s">
        <v>76</v>
      </c>
      <c r="F34" s="7"/>
      <c r="G34" s="40" t="s">
        <v>87</v>
      </c>
      <c r="H34" s="42"/>
      <c r="I34" s="41" t="s">
        <v>88</v>
      </c>
      <c r="J34" s="6"/>
      <c r="K34" s="157"/>
      <c r="L34" s="158"/>
      <c r="M34" s="78">
        <v>1</v>
      </c>
      <c r="N34" s="79">
        <v>1</v>
      </c>
    </row>
    <row r="35" spans="2:22" ht="25.8" x14ac:dyDescent="0.5">
      <c r="B35" s="116" t="s">
        <v>1</v>
      </c>
      <c r="C35" s="117">
        <v>0.4</v>
      </c>
      <c r="D35" s="118"/>
      <c r="E35" s="119">
        <v>1.8839999999999999</v>
      </c>
      <c r="F35" s="52" t="s">
        <v>82</v>
      </c>
      <c r="G35" s="110">
        <f>C58*C58*C35</f>
        <v>63.296596555889224</v>
      </c>
      <c r="H35" s="159">
        <f>C58*C58*E35</f>
        <v>298.12696977823822</v>
      </c>
      <c r="I35" s="160"/>
      <c r="J35" s="10"/>
      <c r="S35" s="73">
        <f>ROUND(C35,M34)</f>
        <v>0.4</v>
      </c>
      <c r="T35" s="73">
        <f>ROUND(E35,M34)</f>
        <v>1.9</v>
      </c>
      <c r="U35" s="74">
        <f>ROUND(G35,N34)</f>
        <v>63.3</v>
      </c>
      <c r="V35" s="73">
        <f>ROUND(H35,N34)</f>
        <v>298.10000000000002</v>
      </c>
    </row>
    <row r="36" spans="2:22" ht="25.8" x14ac:dyDescent="0.5">
      <c r="B36" s="120" t="s">
        <v>2</v>
      </c>
      <c r="C36" s="121">
        <v>0</v>
      </c>
      <c r="D36" s="122"/>
      <c r="E36" s="123">
        <v>-796.22</v>
      </c>
      <c r="F36" s="52" t="s">
        <v>82</v>
      </c>
      <c r="G36" s="111">
        <f>C59*C59*C36</f>
        <v>0</v>
      </c>
      <c r="H36" s="161">
        <f>C59*C59*E36</f>
        <v>-126188.37763167062</v>
      </c>
      <c r="I36" s="162"/>
      <c r="J36" s="10"/>
      <c r="S36" s="73">
        <f>ROUND(C36,M34)</f>
        <v>0</v>
      </c>
      <c r="T36" s="73">
        <f>ROUND(E36,M34)</f>
        <v>-796.2</v>
      </c>
      <c r="U36" s="74">
        <f>ROUND(G36,N34)</f>
        <v>0</v>
      </c>
      <c r="V36" s="73">
        <f>ROUND(H36,N34)</f>
        <v>-126188.4</v>
      </c>
    </row>
    <row r="37" spans="2:22" ht="25.8" x14ac:dyDescent="0.5">
      <c r="B37" s="120" t="s">
        <v>3</v>
      </c>
      <c r="C37" s="121">
        <v>0</v>
      </c>
      <c r="D37" s="122"/>
      <c r="E37" s="123">
        <v>999999</v>
      </c>
      <c r="F37" s="52" t="s">
        <v>82</v>
      </c>
      <c r="G37" s="111">
        <f>C60*C60*C37</f>
        <v>0</v>
      </c>
      <c r="H37" s="161">
        <f>C60*C60*E37</f>
        <v>100.47381051170071</v>
      </c>
      <c r="I37" s="162"/>
      <c r="J37" s="10"/>
      <c r="S37" s="73">
        <f>ROUND(C37,M34)</f>
        <v>0</v>
      </c>
      <c r="T37" s="73">
        <f>ROUND(E37,M34)</f>
        <v>999999</v>
      </c>
      <c r="U37" s="74">
        <f>ROUND(G37,N34)</f>
        <v>0</v>
      </c>
      <c r="V37" s="73">
        <f>ROUND(H37,N34)</f>
        <v>100.5</v>
      </c>
    </row>
    <row r="38" spans="2:22" ht="25.8" x14ac:dyDescent="0.5">
      <c r="B38" s="120" t="s">
        <v>16</v>
      </c>
      <c r="C38" s="121">
        <v>99999</v>
      </c>
      <c r="D38" s="122"/>
      <c r="E38" s="123">
        <v>0</v>
      </c>
      <c r="F38" s="52" t="s">
        <v>82</v>
      </c>
      <c r="G38" s="111">
        <f>C61*C61*C38</f>
        <v>998.75674856276146</v>
      </c>
      <c r="H38" s="161">
        <f>C61*C61*E38</f>
        <v>0</v>
      </c>
      <c r="I38" s="162"/>
      <c r="J38" s="10"/>
      <c r="K38" s="10"/>
      <c r="L38" s="10"/>
      <c r="M38" s="10"/>
      <c r="N38" s="10"/>
      <c r="S38" s="73">
        <f>ROUND(C38,M34)</f>
        <v>99999</v>
      </c>
      <c r="T38" s="73">
        <f>ROUND(E38,M34)</f>
        <v>0</v>
      </c>
      <c r="U38" s="74">
        <f>ROUND(G38,N34)</f>
        <v>998.8</v>
      </c>
      <c r="V38" s="73">
        <f>ROUND(H38,N34)</f>
        <v>0</v>
      </c>
    </row>
    <row r="39" spans="2:22" ht="25.8" x14ac:dyDescent="0.5">
      <c r="B39" s="124" t="s">
        <v>18</v>
      </c>
      <c r="C39" s="125">
        <v>0</v>
      </c>
      <c r="D39" s="126"/>
      <c r="E39" s="127">
        <v>0</v>
      </c>
      <c r="F39" s="52" t="s">
        <v>82</v>
      </c>
      <c r="G39" s="111">
        <f>C62*C62*C39</f>
        <v>0</v>
      </c>
      <c r="H39" s="161">
        <f>C62*C62*E39</f>
        <v>0</v>
      </c>
      <c r="I39" s="162"/>
      <c r="J39" s="10"/>
      <c r="K39" s="10"/>
      <c r="L39" s="10"/>
      <c r="M39" s="10"/>
      <c r="N39" s="10"/>
      <c r="S39" s="73">
        <f>ROUND(C39,M34)</f>
        <v>0</v>
      </c>
      <c r="T39" s="73">
        <f>ROUND(E39,M34)</f>
        <v>0</v>
      </c>
      <c r="U39" s="74">
        <f>ROUND(G39,N34)</f>
        <v>0</v>
      </c>
      <c r="V39" s="73">
        <f>ROUND(H39,N34)</f>
        <v>0</v>
      </c>
    </row>
    <row r="40" spans="2:22" ht="25.8" hidden="1" x14ac:dyDescent="0.5">
      <c r="D40" s="8"/>
      <c r="E40" s="9"/>
      <c r="F40" s="9"/>
      <c r="G40" s="112"/>
      <c r="H40" s="114"/>
      <c r="I40" s="115"/>
      <c r="J40" s="10"/>
      <c r="K40" s="10"/>
      <c r="L40" s="10"/>
      <c r="M40" s="10"/>
      <c r="N40" s="10"/>
      <c r="U40" s="71">
        <f t="shared" ref="U40:U43" si="0">ROUND(G40,0)</f>
        <v>0</v>
      </c>
      <c r="V40" s="70">
        <f t="shared" ref="V40:V43" si="1">ROUND(I40,0)</f>
        <v>0</v>
      </c>
    </row>
    <row r="41" spans="2:22" ht="25.8" hidden="1" x14ac:dyDescent="0.5">
      <c r="D41" s="8"/>
      <c r="E41" s="10"/>
      <c r="F41" s="10"/>
      <c r="G41" s="112"/>
      <c r="H41" s="114"/>
      <c r="I41" s="115"/>
      <c r="J41" s="10"/>
      <c r="K41" s="10"/>
      <c r="L41" s="10"/>
      <c r="M41" s="10"/>
      <c r="N41" s="10"/>
      <c r="U41" s="71">
        <f t="shared" si="0"/>
        <v>0</v>
      </c>
      <c r="V41" s="70">
        <f t="shared" si="1"/>
        <v>0</v>
      </c>
    </row>
    <row r="42" spans="2:22" ht="25.8" hidden="1" x14ac:dyDescent="0.5">
      <c r="D42" s="8"/>
      <c r="E42" s="10"/>
      <c r="F42" s="10"/>
      <c r="G42" s="112"/>
      <c r="H42" s="114"/>
      <c r="I42" s="115"/>
      <c r="J42" s="10"/>
      <c r="K42" s="10"/>
      <c r="L42" s="10"/>
      <c r="M42" s="10"/>
      <c r="N42" s="10"/>
      <c r="U42" s="71">
        <f t="shared" si="0"/>
        <v>0</v>
      </c>
      <c r="V42" s="70">
        <f t="shared" si="1"/>
        <v>0</v>
      </c>
    </row>
    <row r="43" spans="2:22" ht="25.8" hidden="1" x14ac:dyDescent="0.5">
      <c r="D43" s="8"/>
      <c r="E43" s="10"/>
      <c r="F43" s="10"/>
      <c r="G43" s="112"/>
      <c r="H43" s="114"/>
      <c r="I43" s="115"/>
      <c r="J43" s="10"/>
      <c r="K43" s="10"/>
      <c r="L43" s="10"/>
      <c r="M43" s="10"/>
      <c r="N43" s="10"/>
      <c r="U43" s="71">
        <f t="shared" si="0"/>
        <v>0</v>
      </c>
      <c r="V43" s="70">
        <f t="shared" si="1"/>
        <v>0</v>
      </c>
    </row>
    <row r="44" spans="2:22" ht="25.8" x14ac:dyDescent="0.5">
      <c r="B44" s="2"/>
      <c r="C44" s="2"/>
      <c r="D44" s="54"/>
      <c r="E44" s="6"/>
      <c r="F44" s="10"/>
      <c r="G44" s="112"/>
      <c r="H44" s="114"/>
      <c r="I44" s="115"/>
      <c r="J44" s="10"/>
      <c r="K44" s="10"/>
      <c r="L44" s="10"/>
      <c r="M44" s="10"/>
      <c r="N44" s="10"/>
      <c r="U44" s="71"/>
      <c r="V44" s="70"/>
    </row>
    <row r="45" spans="2:22" ht="25.8" x14ac:dyDescent="0.5">
      <c r="B45" s="39"/>
      <c r="C45" s="42" t="s">
        <v>70</v>
      </c>
      <c r="D45" s="43" t="s">
        <v>97</v>
      </c>
      <c r="E45" s="10"/>
      <c r="F45" s="10"/>
      <c r="G45" s="112"/>
      <c r="H45" s="114"/>
      <c r="I45" s="115"/>
      <c r="J45" s="10"/>
      <c r="K45" s="10"/>
      <c r="L45" s="10"/>
      <c r="M45" s="10"/>
      <c r="N45" s="10"/>
      <c r="U45" s="71"/>
      <c r="V45" s="70"/>
    </row>
    <row r="46" spans="2:22" s="2" customFormat="1" ht="25.8" x14ac:dyDescent="0.5">
      <c r="B46" s="128" t="s">
        <v>71</v>
      </c>
      <c r="C46" s="117">
        <v>10000</v>
      </c>
      <c r="D46" s="129">
        <v>0</v>
      </c>
      <c r="E46" s="6"/>
      <c r="F46" s="52" t="s">
        <v>82</v>
      </c>
      <c r="G46" s="111">
        <f>-C46*C58*COS(B65-E148)</f>
        <v>-1065.0440447174633</v>
      </c>
      <c r="H46" s="161">
        <f>-C46*C58*SIN(B65-E148)</f>
        <v>125789.56562511502</v>
      </c>
      <c r="I46" s="162"/>
      <c r="J46" s="6"/>
      <c r="K46" s="6"/>
      <c r="L46" s="6"/>
      <c r="M46" s="6"/>
      <c r="N46" s="6"/>
      <c r="S46" s="73">
        <f>ROUND(C46,M34)</f>
        <v>10000</v>
      </c>
      <c r="T46" s="73">
        <f>ROUND(D46,1)</f>
        <v>0</v>
      </c>
      <c r="U46" s="74">
        <f>ROUND(G46,N34)</f>
        <v>-1065</v>
      </c>
      <c r="V46" s="73">
        <f>ROUND(H46,N34)</f>
        <v>125789.6</v>
      </c>
    </row>
    <row r="47" spans="2:22" s="2" customFormat="1" ht="25.8" x14ac:dyDescent="0.5">
      <c r="B47" s="130" t="s">
        <v>72</v>
      </c>
      <c r="C47" s="121">
        <v>0</v>
      </c>
      <c r="D47" s="131">
        <v>0</v>
      </c>
      <c r="E47" s="6"/>
      <c r="F47" s="52" t="s">
        <v>82</v>
      </c>
      <c r="G47" s="111">
        <f>-C47*C59*COS(B66-E154)</f>
        <v>0</v>
      </c>
      <c r="H47" s="161">
        <f>-C47*C59*SIN(B66-E154)</f>
        <v>0</v>
      </c>
      <c r="I47" s="162"/>
      <c r="J47" s="6"/>
      <c r="K47" s="6"/>
      <c r="L47" s="6"/>
      <c r="M47" s="6"/>
      <c r="N47" s="6"/>
      <c r="S47" s="73">
        <f>ROUND(C47,M34)</f>
        <v>0</v>
      </c>
      <c r="T47" s="73">
        <f>ROUND(D47,1)</f>
        <v>0</v>
      </c>
      <c r="U47" s="74">
        <f>ROUND(G47,N34)</f>
        <v>0</v>
      </c>
      <c r="V47" s="73">
        <f>ROUND(H47,N34)</f>
        <v>0</v>
      </c>
    </row>
    <row r="48" spans="2:22" s="2" customFormat="1" ht="25.8" x14ac:dyDescent="0.5">
      <c r="B48" s="130" t="s">
        <v>73</v>
      </c>
      <c r="C48" s="121">
        <v>0</v>
      </c>
      <c r="D48" s="131">
        <v>0</v>
      </c>
      <c r="E48" s="6"/>
      <c r="F48" s="52" t="s">
        <v>82</v>
      </c>
      <c r="G48" s="111">
        <f>-C48*C60*COS(B67-E160)</f>
        <v>0</v>
      </c>
      <c r="H48" s="161">
        <f>-C48*C60*SIN(B67-E160)</f>
        <v>0</v>
      </c>
      <c r="I48" s="162"/>
      <c r="J48" s="6"/>
      <c r="K48" s="6"/>
      <c r="L48" s="6"/>
      <c r="M48" s="6"/>
      <c r="N48" s="6"/>
      <c r="S48" s="73">
        <f>ROUND(C48,M34)</f>
        <v>0</v>
      </c>
      <c r="T48" s="73">
        <f>ROUND(D48,1)</f>
        <v>0</v>
      </c>
      <c r="U48" s="74">
        <f>ROUND(G48,N34)</f>
        <v>0</v>
      </c>
      <c r="V48" s="73">
        <f>ROUND(H48,N34)</f>
        <v>0</v>
      </c>
    </row>
    <row r="49" spans="2:22" s="2" customFormat="1" ht="25.8" x14ac:dyDescent="0.5">
      <c r="B49" s="132" t="s">
        <v>74</v>
      </c>
      <c r="C49" s="125">
        <v>30</v>
      </c>
      <c r="D49" s="133">
        <v>4</v>
      </c>
      <c r="E49" s="6"/>
      <c r="F49" s="52" t="s">
        <v>82</v>
      </c>
      <c r="G49" s="113">
        <f>-C49*C61*COS(B68-E166)</f>
        <v>2.990699598805084</v>
      </c>
      <c r="H49" s="163">
        <f>-C49*C61*SIN(B68-E166)</f>
        <v>0.21122626678097012</v>
      </c>
      <c r="I49" s="164"/>
      <c r="J49" s="6"/>
      <c r="K49" s="6"/>
      <c r="L49" s="6"/>
      <c r="M49" s="6"/>
      <c r="N49" s="6"/>
      <c r="S49" s="73">
        <f>ROUND(C49,M34)</f>
        <v>30</v>
      </c>
      <c r="T49" s="73">
        <f>ROUND(D49,1)</f>
        <v>4</v>
      </c>
      <c r="U49" s="74">
        <f>ROUND(G49,N34)</f>
        <v>3</v>
      </c>
      <c r="V49" s="73">
        <f>ROUND(H49,N34)</f>
        <v>0.2</v>
      </c>
    </row>
    <row r="50" spans="2:22" s="2" customFormat="1" ht="25.8" x14ac:dyDescent="0.5">
      <c r="E50" s="6"/>
      <c r="F50" s="38" t="s">
        <v>95</v>
      </c>
      <c r="G50" s="190">
        <f>SUM(G46+G35+G36+G47+G37+G48+G49+G38+G39)</f>
        <v>-7.503331289626658E-12</v>
      </c>
      <c r="H50" s="191">
        <f>SUM(H46+H35+H36+H47+H37+H48+H49+H38+H39)</f>
        <v>1.1230567587006135E-9</v>
      </c>
      <c r="I50" s="192"/>
      <c r="J50" s="6"/>
      <c r="K50" s="6"/>
      <c r="L50" s="6"/>
      <c r="M50" s="6"/>
      <c r="N50" s="6"/>
    </row>
    <row r="51" spans="2:22" s="2" customFormat="1" ht="25.8" x14ac:dyDescent="0.5">
      <c r="B51" s="55" t="s">
        <v>94</v>
      </c>
      <c r="C51" s="80"/>
      <c r="D51" s="81"/>
      <c r="E51" s="6"/>
      <c r="J51" s="6"/>
      <c r="K51" s="6"/>
      <c r="L51" s="6"/>
      <c r="M51" s="6"/>
      <c r="N51" s="6"/>
    </row>
    <row r="52" spans="2:22" s="2" customFormat="1" ht="25.8" x14ac:dyDescent="0.5">
      <c r="B52" s="39"/>
      <c r="C52" s="42" t="s">
        <v>79</v>
      </c>
      <c r="D52" s="43" t="s">
        <v>97</v>
      </c>
      <c r="E52" s="6"/>
      <c r="G52" s="65" t="s">
        <v>85</v>
      </c>
      <c r="H52" s="106"/>
      <c r="I52" s="67"/>
      <c r="J52" s="75"/>
      <c r="K52" s="6"/>
      <c r="L52" s="6"/>
      <c r="M52" s="6"/>
      <c r="N52" s="6"/>
    </row>
    <row r="53" spans="2:22" s="2" customFormat="1" ht="25.8" x14ac:dyDescent="0.5">
      <c r="B53" s="134" t="s">
        <v>77</v>
      </c>
      <c r="C53" s="135">
        <f>IMABS(G139)</f>
        <v>10023.657517986619</v>
      </c>
      <c r="D53" s="136">
        <f>E139*(180/3.14)</f>
        <v>-2.9922925991481972E-2</v>
      </c>
      <c r="G53" s="66" t="s">
        <v>86</v>
      </c>
      <c r="H53" s="107"/>
      <c r="I53" s="68"/>
      <c r="J53" s="60"/>
      <c r="K53" s="54"/>
      <c r="L53" s="54"/>
      <c r="M53" s="54"/>
      <c r="N53" s="54"/>
      <c r="O53" s="53"/>
      <c r="S53" s="73">
        <f>ROUND(C53,M34)</f>
        <v>10023.700000000001</v>
      </c>
      <c r="T53" s="73">
        <f>ROUND(D53,1)</f>
        <v>0</v>
      </c>
    </row>
    <row r="54" spans="2:22" s="2" customFormat="1" ht="25.8" x14ac:dyDescent="0.5">
      <c r="B54" s="137" t="s">
        <v>78</v>
      </c>
      <c r="C54" s="138">
        <f>IMABS(G140)</f>
        <v>10023.657517986619</v>
      </c>
      <c r="D54" s="139">
        <f>E140*(180/3.14)</f>
        <v>-2.9922925991481806E-2</v>
      </c>
      <c r="G54" s="61" t="s">
        <v>84</v>
      </c>
      <c r="H54" s="108"/>
      <c r="I54" s="59"/>
      <c r="J54" s="62"/>
      <c r="K54" s="54"/>
      <c r="L54" s="54"/>
      <c r="M54" s="54"/>
      <c r="N54" s="54"/>
      <c r="O54" s="53"/>
      <c r="S54" s="73">
        <f>ROUND(C54,M34)</f>
        <v>10023.700000000001</v>
      </c>
      <c r="T54" s="73">
        <f>ROUND(D54,1)</f>
        <v>0</v>
      </c>
    </row>
    <row r="55" spans="2:22" s="2" customFormat="1" ht="25.8" x14ac:dyDescent="0.5">
      <c r="E55" s="6"/>
      <c r="G55" s="63" t="s">
        <v>83</v>
      </c>
      <c r="H55" s="109"/>
      <c r="I55" s="69"/>
      <c r="J55" s="62"/>
      <c r="K55" s="6"/>
      <c r="L55" s="6"/>
      <c r="M55" s="6"/>
      <c r="N55" s="6"/>
    </row>
    <row r="56" spans="2:22" s="2" customFormat="1" ht="25.8" hidden="1" x14ac:dyDescent="0.5">
      <c r="E56" s="6"/>
      <c r="J56" s="6"/>
      <c r="K56" s="6"/>
      <c r="L56" s="6"/>
      <c r="M56" s="6"/>
      <c r="N56" s="6"/>
    </row>
    <row r="57" spans="2:22" s="2" customFormat="1" ht="25.8" x14ac:dyDescent="0.5">
      <c r="B57" s="44"/>
      <c r="C57" s="42" t="s">
        <v>80</v>
      </c>
      <c r="D57" s="43" t="s">
        <v>97</v>
      </c>
      <c r="E57" s="6"/>
      <c r="J57" s="6"/>
      <c r="K57" s="6"/>
      <c r="L57" s="6"/>
      <c r="M57" s="6"/>
      <c r="N57" s="6"/>
    </row>
    <row r="58" spans="2:22" s="2" customFormat="1" ht="25.8" x14ac:dyDescent="0.5">
      <c r="B58" s="140" t="s">
        <v>89</v>
      </c>
      <c r="C58" s="141">
        <f>IMABS(C147)</f>
        <v>12.579407433966159</v>
      </c>
      <c r="D58" s="142">
        <f>E148*(180/3.14)</f>
        <v>89.560298863712418</v>
      </c>
      <c r="E58" s="6"/>
      <c r="J58" s="6"/>
      <c r="K58" s="6"/>
      <c r="L58" s="6"/>
      <c r="M58" s="6"/>
      <c r="N58" s="6"/>
      <c r="S58" s="73">
        <f>ROUND(C58,M34)</f>
        <v>12.6</v>
      </c>
      <c r="T58" s="73">
        <f>ROUND(D58,1)</f>
        <v>89.6</v>
      </c>
    </row>
    <row r="59" spans="2:22" s="2" customFormat="1" ht="25.8" x14ac:dyDescent="0.5">
      <c r="B59" s="143" t="s">
        <v>90</v>
      </c>
      <c r="C59" s="144">
        <f>IMABS(C153)</f>
        <v>12.589055183223952</v>
      </c>
      <c r="D59" s="145">
        <f>E154*(180/3.14)</f>
        <v>-90.075572232705284</v>
      </c>
      <c r="E59" s="6"/>
      <c r="F59" s="20"/>
      <c r="I59" s="37"/>
      <c r="J59" s="6"/>
      <c r="K59" s="6"/>
      <c r="L59" s="6"/>
      <c r="M59" s="6"/>
      <c r="N59" s="6"/>
      <c r="S59" s="73">
        <f>ROUND(C59,M34)</f>
        <v>12.6</v>
      </c>
      <c r="T59" s="73">
        <f>ROUND(D59,1)</f>
        <v>-90.1</v>
      </c>
    </row>
    <row r="60" spans="2:22" s="2" customFormat="1" ht="25.8" x14ac:dyDescent="0.5">
      <c r="B60" s="143" t="s">
        <v>91</v>
      </c>
      <c r="C60" s="144">
        <f>IMABS(C159)</f>
        <v>1.0023667541654187E-2</v>
      </c>
      <c r="D60" s="145">
        <f>E160*(180/3.14)</f>
        <v>90.015726380722327</v>
      </c>
      <c r="E60" s="6"/>
      <c r="F60" s="20"/>
      <c r="I60" s="37"/>
      <c r="J60" s="6"/>
      <c r="K60" s="6"/>
      <c r="L60" s="6"/>
      <c r="M60" s="6"/>
      <c r="N60" s="6"/>
      <c r="S60" s="73">
        <f>ROUND(C60,M34)</f>
        <v>0</v>
      </c>
      <c r="T60" s="73">
        <f>ROUND(D60,1)</f>
        <v>90</v>
      </c>
    </row>
    <row r="61" spans="2:22" s="2" customFormat="1" ht="25.8" x14ac:dyDescent="0.5">
      <c r="B61" s="143" t="s">
        <v>92</v>
      </c>
      <c r="C61" s="144">
        <f>IMABS(C165)</f>
        <v>9.9938317788029821E-2</v>
      </c>
      <c r="D61" s="145">
        <f>E166*(180/3.14)</f>
        <v>180.0492882975943</v>
      </c>
      <c r="E61" s="6"/>
      <c r="F61" s="20"/>
      <c r="I61" s="37"/>
      <c r="J61" s="6"/>
      <c r="K61" s="6"/>
      <c r="L61" s="6"/>
      <c r="M61" s="6"/>
      <c r="N61" s="6"/>
      <c r="S61" s="73">
        <f>ROUND(C61,M34)</f>
        <v>0.1</v>
      </c>
      <c r="T61" s="73">
        <f>ROUND(D61,1)</f>
        <v>180</v>
      </c>
    </row>
    <row r="62" spans="2:22" s="2" customFormat="1" ht="25.8" x14ac:dyDescent="0.5">
      <c r="B62" s="146" t="s">
        <v>93</v>
      </c>
      <c r="C62" s="147">
        <f>IMABS(C171)</f>
        <v>0.1004418425072084</v>
      </c>
      <c r="D62" s="148">
        <f>E172*(180/3.14)</f>
        <v>-5.772323353691406</v>
      </c>
      <c r="E62" s="6"/>
      <c r="F62" s="20"/>
      <c r="I62" s="37"/>
      <c r="J62" s="6"/>
      <c r="K62" s="6"/>
      <c r="L62" s="6"/>
      <c r="M62" s="6"/>
      <c r="N62" s="6"/>
      <c r="S62" s="73">
        <f>ROUND(C62,M34)</f>
        <v>0.1</v>
      </c>
      <c r="T62" s="73">
        <f>ROUND(D62,1)</f>
        <v>-5.8</v>
      </c>
    </row>
    <row r="63" spans="2:22" s="2" customFormat="1" ht="25.8" x14ac:dyDescent="0.5">
      <c r="B63" s="11"/>
      <c r="C63" s="80"/>
      <c r="D63" s="81"/>
      <c r="E63" s="6"/>
      <c r="F63" s="20"/>
      <c r="I63" s="37"/>
      <c r="J63" s="6"/>
      <c r="K63" s="6"/>
      <c r="L63" s="6"/>
      <c r="M63" s="6"/>
      <c r="N63" s="6"/>
    </row>
    <row r="64" spans="2:22" s="2" customFormat="1" ht="25.8" hidden="1" x14ac:dyDescent="0.5">
      <c r="B64" s="12" t="s">
        <v>15</v>
      </c>
      <c r="C64" s="13" t="s">
        <v>11</v>
      </c>
      <c r="D64" s="14" t="s">
        <v>12</v>
      </c>
      <c r="E64" s="15" t="s">
        <v>14</v>
      </c>
      <c r="F64" s="6"/>
      <c r="G64" s="6"/>
      <c r="H64" s="6"/>
      <c r="I64" s="6"/>
      <c r="J64" s="6"/>
      <c r="K64" s="6"/>
      <c r="L64" s="6"/>
      <c r="M64" s="6"/>
      <c r="N64" s="6"/>
    </row>
    <row r="65" spans="1:14" s="2" customFormat="1" ht="25.8" hidden="1" x14ac:dyDescent="0.5">
      <c r="B65" s="16">
        <f>D46/(180/3.14)</f>
        <v>0</v>
      </c>
      <c r="C65" s="16">
        <f>COS(B65)</f>
        <v>1</v>
      </c>
      <c r="D65" s="17">
        <f>SIN(B65)</f>
        <v>0</v>
      </c>
      <c r="E65" s="16" t="str">
        <f>COMPLEX((C46*C65),(C46*D65))</f>
        <v>10000</v>
      </c>
      <c r="F65" s="6"/>
      <c r="G65" s="6"/>
      <c r="H65" s="6"/>
      <c r="I65" s="6"/>
      <c r="J65" s="6"/>
      <c r="K65" s="6"/>
      <c r="L65" s="6"/>
      <c r="M65" s="6"/>
      <c r="N65" s="6"/>
    </row>
    <row r="66" spans="1:14" s="3" customFormat="1" ht="25.8" hidden="1" x14ac:dyDescent="0.5">
      <c r="A66" s="2"/>
      <c r="B66" s="16">
        <f>D47/(180/3.14)</f>
        <v>0</v>
      </c>
      <c r="C66" s="16">
        <f>COS(B66)</f>
        <v>1</v>
      </c>
      <c r="D66" s="17">
        <f>SIN(B66)</f>
        <v>0</v>
      </c>
      <c r="E66" s="16" t="str">
        <f>COMPLEX((C47*C66),(C47*D66))</f>
        <v>0</v>
      </c>
      <c r="F66" s="18"/>
      <c r="G66" s="18"/>
      <c r="H66" s="18"/>
      <c r="I66" s="18"/>
      <c r="J66" s="18"/>
      <c r="K66" s="18"/>
      <c r="L66" s="18"/>
      <c r="M66" s="18"/>
      <c r="N66" s="18"/>
    </row>
    <row r="67" spans="1:14" s="3" customFormat="1" ht="25.8" hidden="1" x14ac:dyDescent="0.5">
      <c r="B67" s="16">
        <f>D48/(180/3.14)</f>
        <v>0</v>
      </c>
      <c r="C67" s="16">
        <f>COS(B67)</f>
        <v>1</v>
      </c>
      <c r="D67" s="17">
        <f>SIN(B67)</f>
        <v>0</v>
      </c>
      <c r="E67" s="16" t="str">
        <f>COMPLEX((C48*C67),(C48*D67))</f>
        <v>0</v>
      </c>
      <c r="F67" s="18"/>
      <c r="G67" s="18"/>
      <c r="H67" s="18"/>
      <c r="I67" s="18"/>
      <c r="J67" s="18"/>
      <c r="K67" s="18"/>
      <c r="L67" s="18"/>
      <c r="M67" s="18"/>
      <c r="N67" s="18"/>
    </row>
    <row r="68" spans="1:14" s="2" customFormat="1" ht="25.8" hidden="1" x14ac:dyDescent="0.5">
      <c r="A68" s="3"/>
      <c r="B68" s="16">
        <f>D49/(180/3.14)</f>
        <v>6.9777777777777786E-2</v>
      </c>
      <c r="C68" s="16">
        <f>COS(B68)</f>
        <v>0.99756651847722677</v>
      </c>
      <c r="D68" s="17">
        <f>SIN(B68)</f>
        <v>6.9721167612317114E-2</v>
      </c>
      <c r="E68" s="16" t="str">
        <f>COMPLEX((C49*C68),(C49*D68))</f>
        <v>29,9269955543168+2,09163502836951i</v>
      </c>
      <c r="F68" s="6"/>
      <c r="G68" s="6"/>
      <c r="H68" s="6"/>
      <c r="I68" s="6"/>
      <c r="J68" s="6"/>
      <c r="K68" s="6"/>
      <c r="L68" s="6"/>
      <c r="M68" s="6"/>
      <c r="N68" s="6"/>
    </row>
    <row r="69" spans="1:14" s="2" customFormat="1" ht="25.8" hidden="1" x14ac:dyDescent="0.5">
      <c r="B69" s="6"/>
      <c r="C69" s="6"/>
      <c r="D69" s="19"/>
      <c r="E69" s="6"/>
      <c r="F69" s="6"/>
      <c r="G69" s="6"/>
      <c r="H69" s="6"/>
      <c r="I69" s="6"/>
      <c r="J69" s="6"/>
      <c r="K69" s="6"/>
      <c r="L69" s="6"/>
      <c r="M69" s="6"/>
      <c r="N69" s="6"/>
    </row>
    <row r="70" spans="1:14" s="2" customFormat="1" ht="25.8" hidden="1" x14ac:dyDescent="0.5">
      <c r="B70" s="6"/>
      <c r="C70" s="6"/>
      <c r="D70" s="19"/>
      <c r="E70" s="6"/>
      <c r="F70" s="6"/>
      <c r="G70" s="6"/>
      <c r="H70" s="6"/>
      <c r="I70" s="6"/>
      <c r="J70" s="6"/>
      <c r="K70" s="6"/>
      <c r="L70" s="6"/>
      <c r="M70" s="6"/>
      <c r="N70" s="6"/>
    </row>
    <row r="71" spans="1:14" s="2" customFormat="1" ht="25.8" hidden="1" x14ac:dyDescent="0.5">
      <c r="B71" s="20"/>
      <c r="C71" s="7" t="s">
        <v>13</v>
      </c>
      <c r="D71" s="21"/>
      <c r="E71" s="6"/>
      <c r="F71" s="6"/>
      <c r="G71" s="6"/>
      <c r="H71" s="6"/>
      <c r="I71" s="6"/>
      <c r="J71" s="6"/>
      <c r="K71" s="6"/>
      <c r="L71" s="6"/>
      <c r="M71" s="6"/>
      <c r="N71" s="6"/>
    </row>
    <row r="72" spans="1:14" s="2" customFormat="1" ht="25.8" hidden="1" x14ac:dyDescent="0.5">
      <c r="B72" s="20" t="s">
        <v>0</v>
      </c>
      <c r="C72" s="6" t="str">
        <f>COMPLEX(0,0)</f>
        <v>0</v>
      </c>
      <c r="D72" s="19"/>
      <c r="E72" s="6"/>
      <c r="F72" s="6"/>
      <c r="G72" s="6"/>
      <c r="H72" s="6"/>
      <c r="I72" s="6"/>
      <c r="J72" s="6"/>
      <c r="K72" s="6"/>
      <c r="L72" s="6"/>
      <c r="M72" s="6"/>
      <c r="N72" s="6"/>
    </row>
    <row r="73" spans="1:14" s="2" customFormat="1" ht="25.8" hidden="1" x14ac:dyDescent="0.5">
      <c r="B73" s="20" t="s">
        <v>48</v>
      </c>
      <c r="C73" s="16" t="str">
        <f>COMPLEX(1,0)</f>
        <v>1</v>
      </c>
      <c r="D73" s="19"/>
      <c r="E73" s="6"/>
      <c r="F73" s="6"/>
      <c r="G73" s="6"/>
      <c r="H73" s="6"/>
      <c r="I73" s="6"/>
      <c r="J73" s="6"/>
      <c r="K73" s="6"/>
      <c r="L73" s="6"/>
      <c r="M73" s="6"/>
      <c r="N73" s="6"/>
    </row>
    <row r="74" spans="1:14" s="2" customFormat="1" ht="25.8" hidden="1" x14ac:dyDescent="0.5">
      <c r="B74" s="20">
        <v>-1</v>
      </c>
      <c r="C74" s="16" t="str">
        <f>COMPLEX(-1,0)</f>
        <v>-1</v>
      </c>
      <c r="D74" s="19"/>
      <c r="E74" s="6"/>
      <c r="F74" s="6"/>
      <c r="G74" s="6"/>
      <c r="H74" s="6"/>
      <c r="I74" s="6"/>
      <c r="J74" s="6"/>
      <c r="K74" s="6"/>
      <c r="L74" s="6"/>
      <c r="M74" s="6"/>
      <c r="N74" s="6"/>
    </row>
    <row r="75" spans="1:14" s="2" customFormat="1" ht="25.8" hidden="1" x14ac:dyDescent="0.5">
      <c r="B75" s="20" t="s">
        <v>1</v>
      </c>
      <c r="C75" s="22" t="str">
        <f>COMPLEX(C35,E35)</f>
        <v>0,4+1,884i</v>
      </c>
      <c r="D75" s="19"/>
      <c r="E75" s="18"/>
      <c r="F75" s="18"/>
      <c r="G75" s="18"/>
      <c r="H75" s="18"/>
      <c r="I75" s="18"/>
      <c r="J75" s="6"/>
      <c r="K75" s="6"/>
      <c r="L75" s="6"/>
      <c r="M75" s="6"/>
      <c r="N75" s="6"/>
    </row>
    <row r="76" spans="1:14" s="2" customFormat="1" ht="25.8" hidden="1" x14ac:dyDescent="0.5">
      <c r="B76" s="20" t="s">
        <v>2</v>
      </c>
      <c r="C76" s="22" t="str">
        <f>COMPLEX(C36,E36)</f>
        <v>-796,22i</v>
      </c>
      <c r="D76" s="19"/>
      <c r="E76" s="18"/>
      <c r="F76" s="18"/>
      <c r="G76" s="18"/>
      <c r="H76" s="18"/>
      <c r="I76" s="18"/>
      <c r="J76" s="6"/>
      <c r="K76" s="6"/>
      <c r="L76" s="6"/>
      <c r="M76" s="6"/>
      <c r="N76" s="6"/>
    </row>
    <row r="77" spans="1:14" s="3" customFormat="1" ht="25.8" hidden="1" x14ac:dyDescent="0.5">
      <c r="A77" s="2"/>
      <c r="B77" s="20" t="s">
        <v>8</v>
      </c>
      <c r="C77" s="22" t="str">
        <f>COMPLEX(-C36,-E36)</f>
        <v>796,22i</v>
      </c>
      <c r="D77" s="19"/>
      <c r="E77" s="18"/>
      <c r="F77" s="18"/>
      <c r="G77" s="18"/>
      <c r="H77" s="18"/>
      <c r="I77" s="18"/>
      <c r="J77" s="18"/>
      <c r="K77" s="18"/>
      <c r="L77" s="18"/>
      <c r="M77" s="18"/>
      <c r="N77" s="18"/>
    </row>
    <row r="78" spans="1:14" s="3" customFormat="1" ht="25.8" hidden="1" x14ac:dyDescent="0.5">
      <c r="B78" s="20" t="s">
        <v>3</v>
      </c>
      <c r="C78" s="22" t="str">
        <f>COMPLEX(C37,E37)</f>
        <v>999999i</v>
      </c>
      <c r="D78" s="19"/>
      <c r="E78" s="18"/>
      <c r="F78" s="18"/>
      <c r="G78" s="18"/>
      <c r="H78" s="18"/>
      <c r="I78" s="18"/>
      <c r="J78" s="18"/>
      <c r="K78" s="18"/>
      <c r="L78" s="18"/>
      <c r="M78" s="18"/>
      <c r="N78" s="18"/>
    </row>
    <row r="79" spans="1:14" s="3" customFormat="1" ht="25.8" hidden="1" x14ac:dyDescent="0.5">
      <c r="B79" s="20" t="s">
        <v>16</v>
      </c>
      <c r="C79" s="22" t="str">
        <f>COMPLEX(C38,E38)</f>
        <v>99999</v>
      </c>
      <c r="D79" s="19"/>
      <c r="E79" s="18"/>
      <c r="F79" s="18"/>
      <c r="G79" s="18"/>
      <c r="H79" s="18"/>
      <c r="I79" s="18"/>
      <c r="J79" s="18"/>
      <c r="K79" s="18"/>
      <c r="L79" s="18"/>
      <c r="M79" s="18"/>
      <c r="N79" s="18"/>
    </row>
    <row r="80" spans="1:14" s="3" customFormat="1" ht="25.8" hidden="1" x14ac:dyDescent="0.5">
      <c r="B80" s="20" t="s">
        <v>17</v>
      </c>
      <c r="C80" s="22" t="str">
        <f>COMPLEX(-C38,-E38)</f>
        <v>-99999</v>
      </c>
      <c r="D80" s="19"/>
      <c r="E80" s="18"/>
      <c r="F80" s="18"/>
      <c r="G80" s="18"/>
      <c r="H80" s="18"/>
      <c r="I80" s="18"/>
      <c r="J80" s="18"/>
      <c r="K80" s="18"/>
      <c r="L80" s="18"/>
      <c r="M80" s="18"/>
      <c r="N80" s="18"/>
    </row>
    <row r="81" spans="2:14" s="3" customFormat="1" ht="25.8" hidden="1" x14ac:dyDescent="0.5">
      <c r="B81" s="20" t="s">
        <v>18</v>
      </c>
      <c r="C81" s="22" t="str">
        <f>COMPLEX(C39,E39)</f>
        <v>0</v>
      </c>
      <c r="D81" s="19"/>
      <c r="E81" s="18"/>
      <c r="F81" s="18"/>
      <c r="G81" s="18"/>
      <c r="H81" s="18"/>
      <c r="I81" s="18"/>
      <c r="J81" s="18"/>
      <c r="K81" s="18"/>
      <c r="L81" s="18"/>
      <c r="M81" s="18"/>
      <c r="N81" s="18"/>
    </row>
    <row r="82" spans="2:14" s="3" customFormat="1" ht="25.8" hidden="1" x14ac:dyDescent="0.5">
      <c r="B82" s="20" t="s">
        <v>19</v>
      </c>
      <c r="C82" s="22" t="str">
        <f>COMPLEX(-C39,-E39)</f>
        <v>0</v>
      </c>
      <c r="D82" s="19"/>
      <c r="E82" s="18"/>
      <c r="F82" s="18"/>
      <c r="G82" s="18"/>
      <c r="H82" s="18"/>
      <c r="I82" s="18"/>
      <c r="J82" s="18"/>
      <c r="K82" s="18"/>
      <c r="L82" s="18"/>
      <c r="M82" s="18"/>
      <c r="N82" s="18"/>
    </row>
    <row r="83" spans="2:14" s="3" customFormat="1" ht="25.8" hidden="1" x14ac:dyDescent="0.5">
      <c r="B83" s="20" t="s">
        <v>6</v>
      </c>
      <c r="C83" s="22" t="str">
        <f>IMPRODUCT(C75,C76)</f>
        <v>1500,07848-318,488i</v>
      </c>
      <c r="D83" s="19"/>
      <c r="E83" s="18"/>
      <c r="F83" s="18"/>
      <c r="G83" s="18"/>
      <c r="H83" s="18"/>
      <c r="I83" s="18"/>
      <c r="J83" s="18"/>
      <c r="K83" s="18"/>
      <c r="L83" s="18"/>
      <c r="M83" s="18"/>
      <c r="N83" s="18"/>
    </row>
    <row r="84" spans="2:14" s="3" customFormat="1" ht="25.8" hidden="1" x14ac:dyDescent="0.5">
      <c r="B84" s="20" t="s">
        <v>20</v>
      </c>
      <c r="C84" s="22" t="str">
        <f>IMPRODUCT(C75,C77)</f>
        <v>-1500,07848+318,488i</v>
      </c>
      <c r="D84" s="19"/>
      <c r="E84" s="18"/>
      <c r="F84" s="18"/>
      <c r="G84" s="18"/>
      <c r="H84" s="18"/>
      <c r="I84" s="18"/>
      <c r="J84" s="18"/>
      <c r="K84" s="18"/>
      <c r="L84" s="18"/>
      <c r="M84" s="18"/>
      <c r="N84" s="18"/>
    </row>
    <row r="85" spans="2:14" s="3" customFormat="1" ht="25.8" hidden="1" x14ac:dyDescent="0.5">
      <c r="B85" s="20" t="s">
        <v>5</v>
      </c>
      <c r="C85" s="22" t="str">
        <f>IMPRODUCT(C75,C78)</f>
        <v>-1883998,116+399999,6i</v>
      </c>
      <c r="D85" s="23"/>
      <c r="E85" s="18"/>
      <c r="F85" s="18"/>
      <c r="G85" s="18"/>
      <c r="H85" s="18"/>
      <c r="I85" s="18"/>
      <c r="J85" s="18"/>
      <c r="K85" s="18"/>
      <c r="L85" s="18"/>
      <c r="M85" s="18"/>
      <c r="N85" s="18"/>
    </row>
    <row r="86" spans="2:14" s="3" customFormat="1" ht="25.8" hidden="1" x14ac:dyDescent="0.5">
      <c r="B86" s="20" t="s">
        <v>7</v>
      </c>
      <c r="C86" s="22" t="str">
        <f>IMPRODUCT(C85,C74)</f>
        <v>1883998,116-399999,6i</v>
      </c>
      <c r="D86" s="19"/>
      <c r="E86" s="18"/>
      <c r="F86" s="18"/>
      <c r="G86" s="18"/>
      <c r="H86" s="18"/>
      <c r="I86" s="18"/>
      <c r="J86" s="18"/>
      <c r="K86" s="18"/>
      <c r="L86" s="18"/>
      <c r="M86" s="18"/>
      <c r="N86" s="18"/>
    </row>
    <row r="87" spans="2:14" s="3" customFormat="1" ht="25.8" hidden="1" x14ac:dyDescent="0.5">
      <c r="B87" s="20" t="s">
        <v>4</v>
      </c>
      <c r="C87" s="22" t="str">
        <f>IMPRODUCT(C76,C78)</f>
        <v>796219203,78</v>
      </c>
      <c r="D87" s="19"/>
      <c r="E87" s="18"/>
      <c r="F87" s="18"/>
      <c r="G87" s="18"/>
      <c r="H87" s="18"/>
      <c r="I87" s="18"/>
      <c r="J87" s="18"/>
      <c r="K87" s="18"/>
      <c r="L87" s="18"/>
      <c r="M87" s="18"/>
      <c r="N87" s="18"/>
    </row>
    <row r="88" spans="2:14" s="3" customFormat="1" ht="25.8" hidden="1" x14ac:dyDescent="0.5">
      <c r="B88" s="20" t="s">
        <v>22</v>
      </c>
      <c r="C88" s="22" t="str">
        <f>IMPRODUCT(C77,C78)</f>
        <v>-796219203,78</v>
      </c>
      <c r="D88" s="19"/>
      <c r="E88" s="18"/>
      <c r="F88" s="18"/>
      <c r="G88" s="18"/>
      <c r="H88" s="18"/>
      <c r="I88" s="18"/>
      <c r="J88" s="18"/>
      <c r="K88" s="18"/>
      <c r="L88" s="18"/>
      <c r="M88" s="18"/>
      <c r="N88" s="18"/>
    </row>
    <row r="89" spans="2:14" s="3" customFormat="1" ht="25.8" hidden="1" x14ac:dyDescent="0.5">
      <c r="B89" s="20" t="s">
        <v>21</v>
      </c>
      <c r="C89" s="22" t="str">
        <f>IMPRODUCT(C76,C79)</f>
        <v>-79621203,78i</v>
      </c>
      <c r="D89" s="19"/>
      <c r="E89" s="18"/>
      <c r="F89" s="18"/>
      <c r="G89" s="18"/>
      <c r="H89" s="18"/>
      <c r="I89" s="18"/>
      <c r="J89" s="18"/>
      <c r="K89" s="18"/>
      <c r="L89" s="18"/>
      <c r="M89" s="18"/>
      <c r="N89" s="18"/>
    </row>
    <row r="90" spans="2:14" s="3" customFormat="1" ht="25.8" hidden="1" x14ac:dyDescent="0.5">
      <c r="B90" s="20" t="s">
        <v>24</v>
      </c>
      <c r="C90" s="22" t="str">
        <f>IMPRODUCT(C76,C80)</f>
        <v>79621203,78i</v>
      </c>
      <c r="D90" s="23"/>
      <c r="E90" s="18"/>
      <c r="F90" s="18"/>
      <c r="G90" s="18"/>
      <c r="H90" s="18"/>
      <c r="I90" s="18"/>
      <c r="J90" s="18"/>
      <c r="K90" s="18"/>
      <c r="L90" s="18"/>
      <c r="M90" s="18"/>
      <c r="N90" s="18"/>
    </row>
    <row r="91" spans="2:14" s="3" customFormat="1" ht="25.8" hidden="1" x14ac:dyDescent="0.5">
      <c r="B91" s="20" t="s">
        <v>25</v>
      </c>
      <c r="C91" s="22" t="str">
        <f>IMPRODUCT(C78,C79)</f>
        <v>99998900001i</v>
      </c>
      <c r="D91" s="19"/>
      <c r="E91" s="18"/>
      <c r="F91" s="18"/>
      <c r="G91" s="18"/>
      <c r="H91" s="18"/>
      <c r="I91" s="18"/>
      <c r="J91" s="18"/>
      <c r="K91" s="18"/>
      <c r="L91" s="18"/>
      <c r="M91" s="18"/>
      <c r="N91" s="18"/>
    </row>
    <row r="92" spans="2:14" s="3" customFormat="1" ht="25.8" hidden="1" x14ac:dyDescent="0.5">
      <c r="B92" s="20" t="s">
        <v>26</v>
      </c>
      <c r="C92" s="22" t="str">
        <f>IMPRODUCT(C78,C80)</f>
        <v>-99998900001i</v>
      </c>
      <c r="D92" s="19"/>
      <c r="E92" s="18"/>
      <c r="F92" s="18"/>
      <c r="G92" s="18"/>
      <c r="H92" s="18"/>
      <c r="I92" s="18"/>
      <c r="J92" s="18"/>
      <c r="K92" s="18"/>
      <c r="L92" s="18"/>
      <c r="M92" s="18"/>
      <c r="N92" s="18"/>
    </row>
    <row r="93" spans="2:14" s="3" customFormat="1" ht="25.8" hidden="1" x14ac:dyDescent="0.5">
      <c r="B93" s="20" t="s">
        <v>27</v>
      </c>
      <c r="C93" s="22" t="str">
        <f>IMPRODUCT(C75,C79)</f>
        <v>39999,6+188398,116i</v>
      </c>
      <c r="D93" s="19"/>
      <c r="E93" s="18"/>
      <c r="F93" s="18"/>
      <c r="G93" s="18"/>
      <c r="H93" s="18"/>
      <c r="I93" s="18"/>
      <c r="J93" s="18"/>
      <c r="K93" s="18"/>
      <c r="L93" s="18"/>
      <c r="M93" s="18"/>
      <c r="N93" s="18"/>
    </row>
    <row r="94" spans="2:14" s="3" customFormat="1" ht="25.8" hidden="1" x14ac:dyDescent="0.5">
      <c r="B94" s="20" t="s">
        <v>28</v>
      </c>
      <c r="C94" s="22" t="str">
        <f>IMPRODUCT(C75,C80)</f>
        <v>-39999,6-188398,116i</v>
      </c>
      <c r="D94" s="19"/>
      <c r="E94" s="18"/>
      <c r="F94" s="18"/>
      <c r="G94" s="18"/>
      <c r="H94" s="18"/>
      <c r="I94" s="18"/>
      <c r="J94" s="18"/>
      <c r="K94" s="18"/>
      <c r="L94" s="18"/>
      <c r="M94" s="18"/>
      <c r="N94" s="18"/>
    </row>
    <row r="95" spans="2:14" s="3" customFormat="1" ht="25.8" hidden="1" x14ac:dyDescent="0.5">
      <c r="B95" s="20" t="s">
        <v>29</v>
      </c>
      <c r="C95" s="22" t="str">
        <f>IMPRODUCT(C78,C81)</f>
        <v>0</v>
      </c>
      <c r="D95" s="19"/>
      <c r="E95" s="18"/>
      <c r="F95" s="18"/>
      <c r="G95" s="18"/>
      <c r="H95" s="18"/>
      <c r="I95" s="18"/>
      <c r="J95" s="18"/>
      <c r="K95" s="18"/>
      <c r="L95" s="18"/>
      <c r="M95" s="18"/>
      <c r="N95" s="18"/>
    </row>
    <row r="96" spans="2:14" s="3" customFormat="1" ht="25.8" hidden="1" x14ac:dyDescent="0.5">
      <c r="B96" s="20" t="s">
        <v>30</v>
      </c>
      <c r="C96" s="22" t="str">
        <f>IMPRODUCT(C78,C82)</f>
        <v>0</v>
      </c>
      <c r="D96" s="19"/>
      <c r="E96" s="18"/>
      <c r="F96" s="18"/>
      <c r="G96" s="18"/>
      <c r="H96" s="18"/>
      <c r="I96" s="18"/>
      <c r="J96" s="18"/>
      <c r="K96" s="18"/>
      <c r="L96" s="18"/>
      <c r="M96" s="18"/>
      <c r="N96" s="18"/>
    </row>
    <row r="97" spans="2:14" s="3" customFormat="1" ht="25.8" hidden="1" x14ac:dyDescent="0.5">
      <c r="B97" s="20" t="s">
        <v>31</v>
      </c>
      <c r="C97" s="22" t="str">
        <f>IMPRODUCT(C79,C81)</f>
        <v>0</v>
      </c>
      <c r="D97" s="19"/>
      <c r="E97" s="18"/>
      <c r="F97" s="18"/>
      <c r="G97" s="18"/>
      <c r="H97" s="18"/>
      <c r="I97" s="18"/>
      <c r="J97" s="18"/>
      <c r="K97" s="18"/>
      <c r="L97" s="18"/>
      <c r="M97" s="18"/>
      <c r="N97" s="18"/>
    </row>
    <row r="98" spans="2:14" s="3" customFormat="1" ht="25.8" hidden="1" x14ac:dyDescent="0.5">
      <c r="B98" s="20" t="s">
        <v>32</v>
      </c>
      <c r="C98" s="22" t="str">
        <f>IMPRODUCT(C80,C81)</f>
        <v>0</v>
      </c>
      <c r="D98" s="19"/>
      <c r="E98" s="18"/>
      <c r="F98" s="18"/>
      <c r="G98" s="18"/>
      <c r="H98" s="18"/>
      <c r="I98" s="18"/>
      <c r="J98" s="18"/>
      <c r="K98" s="18"/>
      <c r="L98" s="18"/>
      <c r="M98" s="18"/>
      <c r="N98" s="18"/>
    </row>
    <row r="99" spans="2:14" s="3" customFormat="1" ht="25.8" hidden="1" x14ac:dyDescent="0.5">
      <c r="B99" s="20" t="s">
        <v>33</v>
      </c>
      <c r="C99" s="22" t="str">
        <f>IMPRODUCT(C75,C81)</f>
        <v>0</v>
      </c>
      <c r="D99" s="19"/>
      <c r="E99" s="18"/>
      <c r="F99" s="18"/>
      <c r="G99" s="18"/>
      <c r="H99" s="18"/>
      <c r="I99" s="18"/>
      <c r="J99" s="18"/>
      <c r="K99" s="18"/>
      <c r="L99" s="18"/>
      <c r="M99" s="18"/>
      <c r="N99" s="18"/>
    </row>
    <row r="100" spans="2:14" s="3" customFormat="1" ht="25.8" hidden="1" x14ac:dyDescent="0.5">
      <c r="B100" s="20" t="s">
        <v>34</v>
      </c>
      <c r="C100" s="22" t="str">
        <f>IMPRODUCT(C75,C82)</f>
        <v>0</v>
      </c>
      <c r="D100" s="19"/>
      <c r="E100" s="18"/>
      <c r="F100" s="18"/>
      <c r="G100" s="18"/>
      <c r="H100" s="18"/>
      <c r="I100" s="18"/>
      <c r="J100" s="18"/>
      <c r="K100" s="18"/>
      <c r="L100" s="18"/>
      <c r="M100" s="18"/>
      <c r="N100" s="18"/>
    </row>
    <row r="101" spans="2:14" s="3" customFormat="1" ht="25.8" hidden="1" x14ac:dyDescent="0.5">
      <c r="B101" s="20" t="s">
        <v>35</v>
      </c>
      <c r="C101" s="22" t="str">
        <f>IMPRODUCT(C76,C81)</f>
        <v>0</v>
      </c>
      <c r="D101" s="19"/>
      <c r="E101" s="18"/>
      <c r="F101" s="18"/>
      <c r="G101" s="18"/>
      <c r="H101" s="18"/>
      <c r="I101" s="18"/>
      <c r="J101" s="18"/>
      <c r="K101" s="18"/>
      <c r="L101" s="18"/>
      <c r="M101" s="18"/>
      <c r="N101" s="18"/>
    </row>
    <row r="102" spans="2:14" s="3" customFormat="1" ht="25.8" hidden="1" x14ac:dyDescent="0.5">
      <c r="B102" s="20" t="s">
        <v>36</v>
      </c>
      <c r="C102" s="22" t="str">
        <f>IMPRODUCT(C76,C82)</f>
        <v>0</v>
      </c>
      <c r="D102" s="19"/>
      <c r="E102" s="18"/>
      <c r="F102" s="18"/>
      <c r="G102" s="18"/>
      <c r="H102" s="18"/>
      <c r="I102" s="18"/>
      <c r="J102" s="18"/>
      <c r="K102" s="18"/>
      <c r="L102" s="18"/>
      <c r="M102" s="18"/>
      <c r="N102" s="18"/>
    </row>
    <row r="103" spans="2:14" s="3" customFormat="1" ht="25.8" hidden="1" x14ac:dyDescent="0.5">
      <c r="B103" s="20" t="s">
        <v>37</v>
      </c>
      <c r="C103" s="22" t="str">
        <f>IMPRODUCT(C83,C78)</f>
        <v>318487681,512+1500076979,92152i</v>
      </c>
      <c r="D103" s="19"/>
      <c r="E103" s="18"/>
      <c r="F103" s="18"/>
      <c r="G103" s="18"/>
      <c r="H103" s="18"/>
      <c r="I103" s="18"/>
      <c r="J103" s="18"/>
      <c r="K103" s="18"/>
      <c r="L103" s="18"/>
      <c r="M103" s="18"/>
      <c r="N103" s="18"/>
    </row>
    <row r="104" spans="2:14" s="3" customFormat="1" ht="25.8" hidden="1" x14ac:dyDescent="0.5">
      <c r="B104" s="20" t="s">
        <v>38</v>
      </c>
      <c r="C104" s="22" t="str">
        <f>IMPRODUCT(C103,C74)</f>
        <v>-318487681,512-1500076979,92152i</v>
      </c>
      <c r="D104" s="19"/>
      <c r="E104" s="18"/>
      <c r="F104" s="18"/>
      <c r="G104" s="18"/>
      <c r="H104" s="18"/>
      <c r="I104" s="18"/>
      <c r="J104" s="18"/>
      <c r="K104" s="18"/>
      <c r="L104" s="18"/>
      <c r="M104" s="18"/>
      <c r="N104" s="18"/>
    </row>
    <row r="105" spans="2:14" s="3" customFormat="1" ht="25.8" hidden="1" x14ac:dyDescent="0.5">
      <c r="B105" s="20" t="s">
        <v>39</v>
      </c>
      <c r="C105" s="22" t="str">
        <f>IMPRODUCT(C83,C79)</f>
        <v>150006347,92152-31848481,512i</v>
      </c>
      <c r="D105" s="19"/>
      <c r="E105" s="18"/>
      <c r="F105" s="18"/>
      <c r="G105" s="18"/>
      <c r="H105" s="18"/>
      <c r="I105" s="18"/>
      <c r="J105" s="18"/>
      <c r="K105" s="18"/>
      <c r="L105" s="18"/>
      <c r="M105" s="18"/>
      <c r="N105" s="18"/>
    </row>
    <row r="106" spans="2:14" s="3" customFormat="1" ht="25.8" hidden="1" x14ac:dyDescent="0.5">
      <c r="B106" s="20" t="s">
        <v>40</v>
      </c>
      <c r="C106" s="22" t="str">
        <f>IMPRODUCT(C105,C74)</f>
        <v>-150006347,92152+31848481,512i</v>
      </c>
      <c r="D106" s="19"/>
      <c r="E106" s="18"/>
      <c r="F106" s="18"/>
      <c r="G106" s="18"/>
      <c r="H106" s="18"/>
      <c r="I106" s="18"/>
      <c r="J106" s="18"/>
      <c r="K106" s="18"/>
      <c r="L106" s="18"/>
      <c r="M106" s="18"/>
      <c r="N106" s="18"/>
    </row>
    <row r="107" spans="2:14" s="3" customFormat="1" ht="25.8" hidden="1" x14ac:dyDescent="0.5">
      <c r="B107" s="20" t="s">
        <v>41</v>
      </c>
      <c r="C107" s="22" t="str">
        <f>IMPRODUCT(C85,C79)</f>
        <v>-188397927601,884+39999560000,4i</v>
      </c>
      <c r="D107" s="19"/>
      <c r="E107" s="18"/>
      <c r="F107" s="18"/>
      <c r="G107" s="18"/>
      <c r="H107" s="18"/>
      <c r="I107" s="18"/>
      <c r="J107" s="18"/>
      <c r="K107" s="18"/>
      <c r="L107" s="18"/>
      <c r="M107" s="18"/>
      <c r="N107" s="18"/>
    </row>
    <row r="108" spans="2:14" s="3" customFormat="1" ht="25.8" hidden="1" x14ac:dyDescent="0.5">
      <c r="B108" s="20" t="s">
        <v>42</v>
      </c>
      <c r="C108" s="22" t="str">
        <f>IMPRODUCT(C85,C81)</f>
        <v>0</v>
      </c>
      <c r="D108" s="19"/>
      <c r="E108" s="18"/>
      <c r="F108" s="18"/>
      <c r="G108" s="18"/>
      <c r="H108" s="18"/>
      <c r="I108" s="18"/>
      <c r="J108" s="18"/>
      <c r="K108" s="18"/>
      <c r="L108" s="18"/>
      <c r="M108" s="18"/>
      <c r="N108" s="18"/>
    </row>
    <row r="109" spans="2:14" s="3" customFormat="1" ht="25.8" hidden="1" x14ac:dyDescent="0.5">
      <c r="B109" s="20" t="s">
        <v>43</v>
      </c>
      <c r="C109" s="22" t="str">
        <f>IMPRODUCT(C87,C79)</f>
        <v>79621124158796,2</v>
      </c>
      <c r="D109" s="19"/>
      <c r="E109" s="18"/>
      <c r="F109" s="18"/>
      <c r="G109" s="18"/>
      <c r="H109" s="18"/>
      <c r="I109" s="18"/>
      <c r="J109" s="18"/>
      <c r="K109" s="18"/>
      <c r="L109" s="18"/>
      <c r="M109" s="18"/>
      <c r="N109" s="18"/>
    </row>
    <row r="110" spans="2:14" s="3" customFormat="1" ht="25.8" hidden="1" x14ac:dyDescent="0.5">
      <c r="B110" s="20" t="s">
        <v>44</v>
      </c>
      <c r="C110" s="22" t="str">
        <f>IMPRODUCT(C93,C81)</f>
        <v>0</v>
      </c>
      <c r="D110" s="19"/>
      <c r="E110" s="18"/>
      <c r="F110" s="18"/>
      <c r="G110" s="18"/>
      <c r="H110" s="18"/>
      <c r="I110" s="18"/>
      <c r="J110" s="18"/>
      <c r="K110" s="18"/>
      <c r="L110" s="18"/>
      <c r="M110" s="18"/>
      <c r="N110" s="18"/>
    </row>
    <row r="111" spans="2:14" s="3" customFormat="1" ht="25.8" hidden="1" x14ac:dyDescent="0.5">
      <c r="B111" s="20" t="s">
        <v>46</v>
      </c>
      <c r="C111" s="22" t="str">
        <f>IMPRODUCT(C87,C81)</f>
        <v>0</v>
      </c>
      <c r="D111" s="19"/>
      <c r="E111" s="18"/>
      <c r="F111" s="18"/>
      <c r="G111" s="18"/>
      <c r="H111" s="18"/>
      <c r="I111" s="18"/>
      <c r="J111" s="18"/>
      <c r="K111" s="18"/>
      <c r="L111" s="18"/>
      <c r="M111" s="18"/>
      <c r="N111" s="18"/>
    </row>
    <row r="112" spans="2:14" s="3" customFormat="1" ht="25.8" hidden="1" x14ac:dyDescent="0.5">
      <c r="B112" s="20" t="s">
        <v>45</v>
      </c>
      <c r="C112" s="22" t="str">
        <f>IMPRODUCT(C97,C76)</f>
        <v>0</v>
      </c>
      <c r="D112" s="19"/>
      <c r="E112" s="18"/>
      <c r="F112" s="18"/>
      <c r="G112" s="18"/>
      <c r="H112" s="18"/>
      <c r="I112" s="18"/>
      <c r="J112" s="18"/>
      <c r="K112" s="18"/>
      <c r="L112" s="18"/>
      <c r="M112" s="18"/>
      <c r="N112" s="18"/>
    </row>
    <row r="113" spans="2:14" s="3" customFormat="1" ht="25.8" hidden="1" x14ac:dyDescent="0.5">
      <c r="B113" s="20"/>
      <c r="C113" s="18"/>
      <c r="D113" s="19"/>
      <c r="E113" s="18"/>
      <c r="F113" s="18"/>
      <c r="G113" s="18"/>
      <c r="H113" s="18"/>
      <c r="I113" s="18"/>
      <c r="J113" s="18"/>
      <c r="K113" s="18"/>
      <c r="L113" s="18"/>
      <c r="M113" s="18"/>
      <c r="N113" s="18"/>
    </row>
    <row r="114" spans="2:14" s="3" customFormat="1" ht="25.8" hidden="1" x14ac:dyDescent="0.5">
      <c r="B114" s="20" t="s">
        <v>47</v>
      </c>
      <c r="C114" s="22" t="str">
        <f>IMSUM(C103,C105,C107,C108,C109,C110,C111,C112)</f>
        <v>79433194725223,8+41467788498,8095i</v>
      </c>
      <c r="D114" s="19"/>
      <c r="E114" s="18"/>
      <c r="F114" s="18"/>
      <c r="G114" s="18"/>
      <c r="H114" s="18"/>
      <c r="I114" s="18"/>
      <c r="J114" s="18"/>
      <c r="K114" s="18"/>
      <c r="L114" s="18"/>
      <c r="M114" s="18"/>
      <c r="N114" s="18"/>
    </row>
    <row r="115" spans="2:14" s="3" customFormat="1" ht="25.8" hidden="1" x14ac:dyDescent="0.5">
      <c r="B115" s="20"/>
      <c r="C115" s="18"/>
      <c r="D115" s="19"/>
      <c r="E115" s="18"/>
      <c r="F115" s="18"/>
      <c r="G115" s="18"/>
      <c r="H115" s="18"/>
      <c r="I115" s="18"/>
      <c r="J115" s="18"/>
      <c r="K115" s="18"/>
      <c r="L115" s="18"/>
      <c r="M115" s="18"/>
      <c r="N115" s="18"/>
    </row>
    <row r="116" spans="2:14" s="3" customFormat="1" ht="25.8" hidden="1" x14ac:dyDescent="0.5">
      <c r="B116" s="20" t="s">
        <v>49</v>
      </c>
      <c r="C116" s="22" t="str">
        <f>IMSUM(C88,C90,C92,C96,C98,)</f>
        <v>-796219203,78-99919278797,22i</v>
      </c>
      <c r="D116" s="19"/>
      <c r="E116" s="18"/>
      <c r="F116" s="18"/>
      <c r="G116" s="18"/>
      <c r="H116" s="18"/>
      <c r="I116" s="18"/>
      <c r="J116" s="18"/>
      <c r="K116" s="18"/>
      <c r="L116" s="18"/>
      <c r="M116" s="18"/>
      <c r="N116" s="18"/>
    </row>
    <row r="117" spans="2:14" s="3" customFormat="1" ht="25.8" hidden="1" x14ac:dyDescent="0.5">
      <c r="B117" s="20" t="s">
        <v>50</v>
      </c>
      <c r="C117" s="22" t="str">
        <f>IMSUM(C91,C95,C97)</f>
        <v>99998900001i</v>
      </c>
      <c r="D117" s="19"/>
      <c r="E117" s="18"/>
      <c r="F117" s="18"/>
      <c r="G117" s="18"/>
      <c r="H117" s="18"/>
      <c r="I117" s="18"/>
      <c r="J117" s="18"/>
      <c r="K117" s="18"/>
      <c r="L117" s="18"/>
      <c r="M117" s="18"/>
      <c r="N117" s="18"/>
    </row>
    <row r="118" spans="2:14" s="3" customFormat="1" ht="25.8" hidden="1" x14ac:dyDescent="0.5">
      <c r="B118" s="20" t="s">
        <v>51</v>
      </c>
      <c r="C118" s="22" t="str">
        <f>IMSUM(C88,C90)</f>
        <v>-796219203,78+79621203,78i</v>
      </c>
      <c r="D118" s="19"/>
      <c r="E118" s="18"/>
      <c r="F118" s="18"/>
      <c r="G118" s="18"/>
      <c r="H118" s="18"/>
      <c r="I118" s="18"/>
      <c r="J118" s="18"/>
      <c r="K118" s="18"/>
      <c r="L118" s="18"/>
      <c r="M118" s="18"/>
      <c r="N118" s="18"/>
    </row>
    <row r="119" spans="2:14" s="3" customFormat="1" ht="25.8" hidden="1" x14ac:dyDescent="0.5">
      <c r="B119" s="20" t="s">
        <v>52</v>
      </c>
      <c r="C119" s="22" t="str">
        <f>C118</f>
        <v>-796219203,78+79621203,78i</v>
      </c>
      <c r="D119" s="19"/>
      <c r="E119" s="18"/>
      <c r="F119" s="18"/>
      <c r="G119" s="18"/>
      <c r="H119" s="18"/>
      <c r="I119" s="18"/>
      <c r="J119" s="18"/>
      <c r="K119" s="18"/>
      <c r="L119" s="18"/>
      <c r="M119" s="18"/>
      <c r="N119" s="18"/>
    </row>
    <row r="120" spans="2:14" s="3" customFormat="1" ht="25.8" hidden="1" x14ac:dyDescent="0.5">
      <c r="B120" s="20" t="s">
        <v>53</v>
      </c>
      <c r="C120" s="22" t="str">
        <f>IMSUM(C86,C94)</f>
        <v>1843998,516-588397,716i</v>
      </c>
      <c r="D120" s="19"/>
      <c r="E120" s="18"/>
      <c r="F120" s="18"/>
      <c r="G120" s="18"/>
      <c r="H120" s="18"/>
      <c r="I120" s="18"/>
      <c r="J120" s="18"/>
      <c r="K120" s="18"/>
      <c r="L120" s="18"/>
      <c r="M120" s="18"/>
      <c r="N120" s="18"/>
    </row>
    <row r="121" spans="2:14" s="3" customFormat="1" ht="25.8" hidden="1" x14ac:dyDescent="0.5">
      <c r="B121" s="20" t="s">
        <v>54</v>
      </c>
      <c r="C121" s="22" t="str">
        <f>IMSUM(C93,C89)</f>
        <v>39999,6-79432805,664i</v>
      </c>
      <c r="D121" s="19"/>
      <c r="E121" s="18"/>
      <c r="F121" s="18"/>
      <c r="G121" s="18"/>
      <c r="H121" s="18"/>
      <c r="I121" s="18"/>
      <c r="J121" s="18"/>
      <c r="K121" s="18"/>
      <c r="L121" s="18"/>
      <c r="M121" s="18"/>
      <c r="N121" s="18"/>
    </row>
    <row r="122" spans="2:14" s="3" customFormat="1" ht="25.8" hidden="1" x14ac:dyDescent="0.5">
      <c r="B122" s="20" t="s">
        <v>55</v>
      </c>
      <c r="C122" s="22" t="str">
        <f>IMSUM(C85,C87)</f>
        <v>794335205,664+399999,6i</v>
      </c>
      <c r="D122" s="19"/>
      <c r="E122" s="18"/>
      <c r="F122" s="18"/>
      <c r="G122" s="18"/>
      <c r="H122" s="18"/>
      <c r="I122" s="18"/>
      <c r="J122" s="18"/>
      <c r="K122" s="18"/>
      <c r="L122" s="18"/>
      <c r="M122" s="18"/>
      <c r="N122" s="18"/>
    </row>
    <row r="123" spans="2:14" s="3" customFormat="1" ht="25.8" hidden="1" x14ac:dyDescent="0.5">
      <c r="B123" s="20" t="s">
        <v>56</v>
      </c>
      <c r="C123" s="22" t="str">
        <f>IMSUM(C86,C94,C88,C90)</f>
        <v>-794375205,264+79032806,064i</v>
      </c>
      <c r="D123" s="19"/>
      <c r="E123" s="18"/>
      <c r="F123" s="18"/>
      <c r="G123" s="18"/>
      <c r="H123" s="18"/>
      <c r="I123" s="18"/>
      <c r="J123" s="18"/>
      <c r="K123" s="18"/>
      <c r="L123" s="18"/>
      <c r="M123" s="18"/>
      <c r="N123" s="18"/>
    </row>
    <row r="124" spans="2:14" s="3" customFormat="1" ht="25.8" hidden="1" x14ac:dyDescent="0.5">
      <c r="B124" s="20" t="s">
        <v>57</v>
      </c>
      <c r="C124" s="22" t="str">
        <f>IMSUM(C84,C100,C102)</f>
        <v>-1500,07848+318,488i</v>
      </c>
      <c r="D124" s="19"/>
      <c r="E124" s="18"/>
      <c r="F124" s="18"/>
      <c r="G124" s="18"/>
      <c r="H124" s="18"/>
      <c r="I124" s="18"/>
      <c r="J124" s="18"/>
      <c r="K124" s="18"/>
      <c r="L124" s="18"/>
      <c r="M124" s="18"/>
      <c r="N124" s="18"/>
    </row>
    <row r="125" spans="2:14" s="3" customFormat="1" ht="25.8" hidden="1" x14ac:dyDescent="0.5">
      <c r="B125" s="20" t="s">
        <v>58</v>
      </c>
      <c r="C125" s="22" t="str">
        <f>IMSUM(C83,C85,C87,C99,C101)</f>
        <v>794336705,74248+399681,112i</v>
      </c>
      <c r="D125" s="19"/>
      <c r="E125" s="18"/>
      <c r="F125" s="18"/>
      <c r="G125" s="18"/>
      <c r="H125" s="18"/>
      <c r="I125" s="18"/>
      <c r="J125" s="18"/>
      <c r="K125" s="18"/>
      <c r="L125" s="18"/>
      <c r="M125" s="18"/>
      <c r="N125" s="18"/>
    </row>
    <row r="126" spans="2:14" s="3" customFormat="1" ht="25.8" hidden="1" x14ac:dyDescent="0.5">
      <c r="B126" s="20" t="s">
        <v>59</v>
      </c>
      <c r="C126" s="22" t="str">
        <f>IMSUM(C86,C88)</f>
        <v>-794335205,664-399999,6i</v>
      </c>
      <c r="D126" s="19"/>
      <c r="E126" s="18"/>
      <c r="F126" s="18"/>
      <c r="G126" s="18"/>
      <c r="H126" s="18"/>
      <c r="I126" s="18"/>
      <c r="J126" s="18"/>
      <c r="K126" s="18"/>
      <c r="L126" s="18"/>
      <c r="M126" s="18"/>
      <c r="N126" s="18"/>
    </row>
    <row r="127" spans="2:14" s="3" customFormat="1" ht="25.8" hidden="1" x14ac:dyDescent="0.5">
      <c r="B127" s="20" t="s">
        <v>60</v>
      </c>
      <c r="C127" s="22" t="str">
        <f>IMSUM(C109,C111,C112)</f>
        <v>79621124158796,2</v>
      </c>
      <c r="D127" s="19"/>
      <c r="E127" s="18"/>
      <c r="F127" s="18"/>
      <c r="G127" s="18"/>
      <c r="H127" s="18"/>
      <c r="I127" s="18"/>
      <c r="J127" s="18"/>
      <c r="K127" s="18"/>
      <c r="L127" s="18"/>
      <c r="M127" s="18"/>
      <c r="N127" s="18"/>
    </row>
    <row r="128" spans="2:14" s="3" customFormat="1" ht="25.8" hidden="1" x14ac:dyDescent="0.5">
      <c r="B128" s="20" t="s">
        <v>61</v>
      </c>
      <c r="C128" s="22" t="str">
        <f>IMSUM(C107,C108,C110)</f>
        <v>-188397927601,884+39999560000,4i</v>
      </c>
      <c r="D128" s="19"/>
      <c r="E128" s="18"/>
      <c r="F128" s="18"/>
      <c r="G128" s="18"/>
      <c r="H128" s="18"/>
      <c r="I128" s="18"/>
      <c r="J128" s="18"/>
      <c r="K128" s="18"/>
      <c r="L128" s="18"/>
      <c r="M128" s="18"/>
      <c r="N128" s="18"/>
    </row>
    <row r="129" spans="2:14" s="3" customFormat="1" ht="25.8" hidden="1" x14ac:dyDescent="0.5">
      <c r="B129" s="20" t="s">
        <v>62</v>
      </c>
      <c r="C129" s="22" t="str">
        <f>IMSUM(C104,C106)</f>
        <v>-468494029,43352-1468228498,40952i</v>
      </c>
      <c r="D129" s="19"/>
      <c r="E129" s="18"/>
      <c r="F129" s="18"/>
      <c r="G129" s="18"/>
      <c r="H129" s="18"/>
      <c r="I129" s="18"/>
      <c r="J129" s="18"/>
      <c r="K129" s="18"/>
      <c r="L129" s="18"/>
      <c r="M129" s="18"/>
      <c r="N129" s="18"/>
    </row>
    <row r="130" spans="2:14" s="3" customFormat="1" ht="25.8" hidden="1" x14ac:dyDescent="0.5">
      <c r="B130" s="20" t="s">
        <v>63</v>
      </c>
      <c r="C130" s="22" t="str">
        <f>IMSUM(C105,C110,C112)</f>
        <v>150006347,92152-31848481,512i</v>
      </c>
      <c r="D130" s="19"/>
      <c r="E130" s="18"/>
      <c r="F130" s="18"/>
      <c r="G130" s="18"/>
      <c r="H130" s="18"/>
      <c r="I130" s="18"/>
      <c r="J130" s="18"/>
      <c r="K130" s="18"/>
      <c r="L130" s="18"/>
      <c r="M130" s="18"/>
      <c r="N130" s="18"/>
    </row>
    <row r="131" spans="2:14" s="3" customFormat="1" ht="25.8" hidden="1" x14ac:dyDescent="0.5">
      <c r="B131" s="20" t="s">
        <v>23</v>
      </c>
      <c r="C131" s="22" t="str">
        <f>IMSUM(C103,C108,C111)</f>
        <v>318487681,512+1500076979,92152i</v>
      </c>
      <c r="D131" s="19"/>
      <c r="E131" s="18"/>
      <c r="F131" s="18"/>
      <c r="G131" s="18"/>
      <c r="H131" s="18"/>
      <c r="I131" s="18"/>
      <c r="J131" s="18"/>
      <c r="K131" s="18"/>
      <c r="L131" s="18"/>
      <c r="M131" s="18"/>
      <c r="N131" s="18"/>
    </row>
    <row r="132" spans="2:14" s="3" customFormat="1" ht="25.8" hidden="1" x14ac:dyDescent="0.5">
      <c r="B132" s="20" t="s">
        <v>64</v>
      </c>
      <c r="C132" s="22" t="str">
        <f>IMSUM(C107,C109)</f>
        <v>79432726231194,3+39999560000,4i</v>
      </c>
      <c r="D132" s="19"/>
      <c r="E132" s="18"/>
      <c r="F132" s="18"/>
      <c r="G132" s="18"/>
      <c r="H132" s="18"/>
      <c r="I132" s="18"/>
      <c r="J132" s="18"/>
      <c r="K132" s="18"/>
      <c r="L132" s="18"/>
      <c r="M132" s="18"/>
      <c r="N132" s="18"/>
    </row>
    <row r="133" spans="2:14" s="3" customFormat="1" ht="25.8" hidden="1" x14ac:dyDescent="0.5">
      <c r="B133" s="20"/>
      <c r="C133" s="18"/>
      <c r="D133" s="19"/>
      <c r="E133" s="18"/>
      <c r="F133" s="18"/>
      <c r="G133" s="18"/>
      <c r="H133" s="18"/>
      <c r="I133" s="18"/>
      <c r="J133" s="18"/>
      <c r="K133" s="18"/>
      <c r="L133" s="18"/>
      <c r="M133" s="18"/>
      <c r="N133" s="18"/>
    </row>
    <row r="134" spans="2:14" s="3" customFormat="1" ht="25.8" hidden="1" x14ac:dyDescent="0.5">
      <c r="B134" s="20" t="s">
        <v>65</v>
      </c>
      <c r="C134" s="22" t="str">
        <f>IMSUB(E66,E65)</f>
        <v>-10000</v>
      </c>
      <c r="D134" s="19"/>
      <c r="E134" s="18"/>
      <c r="F134" s="18"/>
      <c r="G134" s="18"/>
      <c r="H134" s="18"/>
      <c r="I134" s="18"/>
      <c r="J134" s="18"/>
      <c r="K134" s="18"/>
      <c r="L134" s="18"/>
      <c r="M134" s="18"/>
      <c r="N134" s="18"/>
    </row>
    <row r="135" spans="2:14" s="3" customFormat="1" ht="25.8" hidden="1" x14ac:dyDescent="0.5">
      <c r="B135" s="20" t="s">
        <v>9</v>
      </c>
      <c r="C135" s="22" t="str">
        <f>IMSUB(E67,E66)</f>
        <v>0</v>
      </c>
      <c r="D135" s="19"/>
      <c r="E135" s="18"/>
      <c r="F135" s="18"/>
      <c r="G135" s="18"/>
      <c r="H135" s="18"/>
      <c r="I135" s="18"/>
      <c r="J135" s="18"/>
      <c r="K135" s="18"/>
      <c r="L135" s="18"/>
      <c r="M135" s="18"/>
      <c r="N135" s="18"/>
    </row>
    <row r="136" spans="2:14" s="3" customFormat="1" ht="25.8" hidden="1" x14ac:dyDescent="0.5">
      <c r="B136" s="20" t="s">
        <v>66</v>
      </c>
      <c r="C136" s="22" t="str">
        <f>IMSUB(E68,E67)</f>
        <v>29,9269955543168+2,09163502836951i</v>
      </c>
      <c r="D136" s="19"/>
      <c r="E136" s="18"/>
      <c r="F136" s="18"/>
      <c r="G136" s="18"/>
      <c r="H136" s="18"/>
      <c r="I136" s="18"/>
      <c r="J136" s="18"/>
      <c r="K136" s="18"/>
      <c r="L136" s="18"/>
      <c r="M136" s="18"/>
      <c r="N136" s="18"/>
    </row>
    <row r="137" spans="2:14" s="3" customFormat="1" ht="25.8" hidden="1" x14ac:dyDescent="0.5">
      <c r="E137" s="18"/>
      <c r="F137" s="18"/>
      <c r="G137" s="18"/>
      <c r="H137" s="18"/>
      <c r="I137" s="18"/>
      <c r="J137" s="18"/>
      <c r="K137" s="18"/>
      <c r="L137" s="18"/>
      <c r="M137" s="18"/>
      <c r="N137" s="18"/>
    </row>
    <row r="138" spans="2:14" s="3" customFormat="1" ht="25.8" hidden="1" x14ac:dyDescent="0.5">
      <c r="E138" s="18"/>
      <c r="F138" s="18"/>
      <c r="G138" s="18"/>
      <c r="H138" s="18"/>
      <c r="I138" s="18"/>
      <c r="J138" s="18"/>
      <c r="K138" s="18"/>
      <c r="L138" s="18"/>
      <c r="M138" s="18"/>
      <c r="N138" s="18"/>
    </row>
    <row r="139" spans="2:14" s="3" customFormat="1" ht="25.8" hidden="1" x14ac:dyDescent="0.5">
      <c r="E139" s="18">
        <f>IMARGUMENT(G139)</f>
        <v>-5.2198882007363002E-4</v>
      </c>
      <c r="F139" s="18" t="str">
        <f>IMPRODUCT(C147,C75)</f>
        <v>-23,656152401983+5,23223692302937i</v>
      </c>
      <c r="G139" s="18" t="str">
        <f>IMSUB(E65,F139)</f>
        <v>10023,656152402-5,23223692302937i</v>
      </c>
      <c r="H139" s="18"/>
      <c r="I139" s="18"/>
      <c r="J139" s="18"/>
      <c r="K139" s="18"/>
      <c r="L139" s="18"/>
      <c r="M139" s="18"/>
      <c r="N139" s="18"/>
    </row>
    <row r="140" spans="2:14" s="3" customFormat="1" ht="25.8" hidden="1" x14ac:dyDescent="0.5">
      <c r="E140" s="18">
        <f>IMARGUMENT(G140)</f>
        <v>-5.2198882007362709E-4</v>
      </c>
      <c r="F140" s="18" t="str">
        <f>IMPRODUCT(C165,C79)</f>
        <v>-9993,72915684767+7,32387195139885i</v>
      </c>
      <c r="G140" s="18" t="str">
        <f>IMSUB(E68,F140)</f>
        <v>10023,656152402-5,23223692302934i</v>
      </c>
      <c r="H140" s="18"/>
      <c r="I140" s="18"/>
      <c r="J140" s="18"/>
      <c r="K140" s="18"/>
      <c r="L140" s="18"/>
      <c r="M140" s="18"/>
      <c r="N140" s="18"/>
    </row>
    <row r="141" spans="2:14" s="3" customFormat="1" ht="25.8" hidden="1" x14ac:dyDescent="0.5">
      <c r="B141" s="20"/>
      <c r="C141" s="18"/>
      <c r="D141" s="18"/>
      <c r="E141" s="18"/>
      <c r="F141" s="18"/>
      <c r="G141" s="18"/>
      <c r="H141" s="18"/>
      <c r="I141" s="18"/>
      <c r="J141" s="18"/>
      <c r="K141" s="18"/>
      <c r="L141" s="18"/>
      <c r="M141" s="18"/>
      <c r="N141" s="18"/>
    </row>
    <row r="142" spans="2:14" s="3" customFormat="1" ht="25.8" hidden="1" x14ac:dyDescent="0.5">
      <c r="B142" s="20"/>
      <c r="C142" s="18"/>
      <c r="D142" s="18"/>
      <c r="E142" s="18"/>
      <c r="F142" s="18"/>
      <c r="G142" s="18"/>
      <c r="H142" s="18"/>
      <c r="I142" s="18"/>
      <c r="J142" s="18"/>
      <c r="K142" s="18"/>
      <c r="L142" s="18"/>
      <c r="M142" s="18"/>
      <c r="N142" s="18"/>
    </row>
    <row r="143" spans="2:14" s="3" customFormat="1" ht="25.8" hidden="1" x14ac:dyDescent="0.5">
      <c r="B143" s="20"/>
      <c r="C143" s="22" t="str">
        <f>IMPRODUCT(C116,C134)</f>
        <v>7962192037800+999192787972200i</v>
      </c>
      <c r="D143" s="18"/>
      <c r="E143" s="18"/>
      <c r="F143" s="18"/>
      <c r="G143" s="18"/>
      <c r="H143" s="18"/>
      <c r="I143" s="18"/>
      <c r="J143" s="18"/>
      <c r="K143" s="18"/>
      <c r="L143" s="18"/>
      <c r="M143" s="18"/>
      <c r="N143" s="18"/>
    </row>
    <row r="144" spans="2:14" s="3" customFormat="1" ht="25.8" hidden="1" x14ac:dyDescent="0.5">
      <c r="B144" s="20"/>
      <c r="C144" s="22" t="str">
        <f>IMPRODUCT(C119,C135)</f>
        <v>0</v>
      </c>
      <c r="D144" s="18"/>
      <c r="E144" s="18"/>
      <c r="F144" s="18"/>
      <c r="G144" s="18"/>
      <c r="H144" s="18"/>
      <c r="I144" s="18"/>
      <c r="J144" s="18"/>
      <c r="K144" s="18"/>
      <c r="L144" s="18"/>
      <c r="M144" s="18"/>
      <c r="N144" s="18"/>
    </row>
    <row r="145" spans="2:14" s="3" customFormat="1" ht="25.8" hidden="1" x14ac:dyDescent="0.5">
      <c r="B145" s="20"/>
      <c r="C145" s="22" t="str">
        <f>IMPRODUCT(C88,C136)</f>
        <v>-23828448571,7857-1665399976,88673i</v>
      </c>
      <c r="D145" s="18"/>
      <c r="E145" s="18"/>
      <c r="F145" s="18"/>
      <c r="G145" s="18"/>
      <c r="H145" s="18"/>
      <c r="I145" s="18"/>
      <c r="J145" s="18"/>
      <c r="K145" s="18"/>
      <c r="L145" s="18"/>
      <c r="M145" s="18"/>
      <c r="N145" s="18"/>
    </row>
    <row r="146" spans="2:14" s="3" customFormat="1" ht="25.8" hidden="1" x14ac:dyDescent="0.5">
      <c r="B146" s="20"/>
      <c r="C146" s="22" t="str">
        <f>IMSUM(C143:C145)</f>
        <v>7938363589228,21+999191122572223i</v>
      </c>
      <c r="D146" s="18"/>
      <c r="E146" s="18"/>
      <c r="F146" s="18"/>
      <c r="G146" s="18"/>
      <c r="H146" s="18"/>
      <c r="I146" s="18"/>
      <c r="J146" s="18"/>
      <c r="K146" s="18"/>
      <c r="L146" s="18"/>
      <c r="M146" s="18"/>
      <c r="N146" s="18"/>
    </row>
    <row r="147" spans="2:14" s="3" customFormat="1" ht="25.8" hidden="1" x14ac:dyDescent="0.5">
      <c r="B147" s="20"/>
      <c r="C147" s="22" t="str">
        <f>IMDIV(C146,C114)</f>
        <v>0,106504404471745+12,5789565625115i</v>
      </c>
      <c r="D147" s="20" t="s">
        <v>10</v>
      </c>
      <c r="E147" s="20" t="s">
        <v>67</v>
      </c>
      <c r="F147" s="18"/>
      <c r="G147" s="18"/>
      <c r="H147" s="18"/>
      <c r="I147" s="18"/>
      <c r="J147" s="18"/>
      <c r="K147" s="18"/>
      <c r="L147" s="18"/>
      <c r="M147" s="18"/>
      <c r="N147" s="18"/>
    </row>
    <row r="148" spans="2:14" s="3" customFormat="1" ht="25.8" hidden="1" x14ac:dyDescent="0.5">
      <c r="E148" s="27">
        <f>IMARGUMENT(C147)</f>
        <v>1.5623296579558723</v>
      </c>
      <c r="F148" s="18"/>
      <c r="G148" s="18"/>
      <c r="H148" s="18"/>
      <c r="I148" s="18"/>
      <c r="J148" s="18"/>
      <c r="K148" s="18"/>
      <c r="L148" s="18"/>
      <c r="M148" s="18"/>
      <c r="N148" s="18"/>
    </row>
    <row r="149" spans="2:14" s="3" customFormat="1" ht="25.8" hidden="1" x14ac:dyDescent="0.5">
      <c r="B149" s="25"/>
      <c r="C149" s="26" t="str">
        <f>IMPRODUCT(C117,C134)</f>
        <v>-999989000010000i</v>
      </c>
      <c r="D149" s="24"/>
      <c r="E149" s="27"/>
      <c r="F149" s="18"/>
      <c r="G149" s="18"/>
      <c r="H149" s="18"/>
      <c r="I149" s="18"/>
      <c r="J149" s="18"/>
      <c r="K149" s="18"/>
      <c r="L149" s="18"/>
      <c r="M149" s="18"/>
      <c r="N149" s="18"/>
    </row>
    <row r="150" spans="2:14" s="3" customFormat="1" ht="25.8" hidden="1" x14ac:dyDescent="0.5">
      <c r="B150" s="25"/>
      <c r="C150" s="26" t="str">
        <f>IMPRODUCT(C120,C135)</f>
        <v>0</v>
      </c>
      <c r="D150" s="24"/>
      <c r="E150" s="27"/>
      <c r="F150" s="18"/>
      <c r="G150" s="18"/>
      <c r="H150" s="18"/>
      <c r="I150" s="18"/>
      <c r="J150" s="18"/>
      <c r="K150" s="18"/>
      <c r="L150" s="18"/>
      <c r="M150" s="18"/>
      <c r="N150" s="18"/>
    </row>
    <row r="151" spans="2:14" s="3" customFormat="1" ht="25.8" hidden="1" x14ac:dyDescent="0.5">
      <c r="B151" s="28"/>
      <c r="C151" s="29" t="str">
        <f>IMPRODUCT(C86,C136)</f>
        <v>57219056,416567-8030149,79812073i</v>
      </c>
      <c r="D151" s="24"/>
      <c r="E151" s="30"/>
      <c r="F151" s="18"/>
      <c r="G151" s="18"/>
      <c r="H151" s="18"/>
      <c r="I151" s="18"/>
      <c r="J151" s="18"/>
      <c r="K151" s="18"/>
      <c r="L151" s="18"/>
      <c r="M151" s="18"/>
      <c r="N151" s="18"/>
    </row>
    <row r="152" spans="2:14" s="3" customFormat="1" ht="25.8" hidden="1" x14ac:dyDescent="0.5">
      <c r="B152" s="28"/>
      <c r="C152" s="29" t="str">
        <f>IMSUM(C149:C151)</f>
        <v>57219056,416567-999989008040150i</v>
      </c>
      <c r="D152" s="24"/>
      <c r="E152" s="30"/>
      <c r="F152" s="18"/>
      <c r="G152" s="18"/>
      <c r="H152" s="18"/>
      <c r="I152" s="18"/>
      <c r="J152" s="18"/>
      <c r="K152" s="18"/>
      <c r="L152" s="18"/>
      <c r="M152" s="18"/>
      <c r="N152" s="18"/>
    </row>
    <row r="153" spans="2:14" s="3" customFormat="1" ht="25.8" hidden="1" x14ac:dyDescent="0.5">
      <c r="B153" s="28"/>
      <c r="C153" s="29" t="str">
        <f>IMDIV(C152,C114)</f>
        <v>-0,00657134576251457-12,5890534681394i</v>
      </c>
      <c r="D153" s="24"/>
      <c r="E153" s="30"/>
      <c r="F153" s="18"/>
      <c r="G153" s="18"/>
      <c r="H153" s="18"/>
      <c r="I153" s="18"/>
      <c r="J153" s="18"/>
      <c r="K153" s="18"/>
      <c r="L153" s="18"/>
      <c r="M153" s="18"/>
      <c r="N153" s="18"/>
    </row>
    <row r="154" spans="2:14" s="3" customFormat="1" ht="25.8" hidden="1" x14ac:dyDescent="0.5">
      <c r="E154" s="27">
        <f>IMARGUMENT(C153)</f>
        <v>-1.5713183156149702</v>
      </c>
      <c r="F154" s="18"/>
      <c r="G154" s="15"/>
      <c r="H154" s="15"/>
      <c r="I154" s="18"/>
      <c r="J154" s="18"/>
      <c r="K154" s="18"/>
      <c r="L154" s="18"/>
      <c r="M154" s="18"/>
      <c r="N154" s="18"/>
    </row>
    <row r="155" spans="2:14" s="3" customFormat="1" ht="25.8" hidden="1" x14ac:dyDescent="0.5">
      <c r="B155" s="20"/>
      <c r="C155" s="29" t="str">
        <f>IMPRODUCT(C89,C134)</f>
        <v>796212037800i</v>
      </c>
      <c r="D155" s="24"/>
      <c r="E155" s="31"/>
      <c r="F155" s="18"/>
      <c r="G155" s="32"/>
      <c r="H155" s="32"/>
      <c r="I155" s="18"/>
      <c r="J155" s="18"/>
      <c r="K155" s="18"/>
      <c r="L155" s="18"/>
      <c r="M155" s="18"/>
      <c r="N155" s="18"/>
    </row>
    <row r="156" spans="2:14" s="3" customFormat="1" ht="25.8" hidden="1" x14ac:dyDescent="0.5">
      <c r="B156" s="20"/>
      <c r="C156" s="29" t="str">
        <f>IMPRODUCT(C121,C135)</f>
        <v>0</v>
      </c>
      <c r="D156" s="24"/>
      <c r="E156" s="31"/>
      <c r="F156" s="18"/>
      <c r="G156" s="32"/>
      <c r="H156" s="32"/>
      <c r="I156" s="18"/>
      <c r="J156" s="18"/>
      <c r="K156" s="18"/>
      <c r="L156" s="18"/>
      <c r="M156" s="18"/>
      <c r="N156" s="18"/>
    </row>
    <row r="157" spans="2:14" s="3" customFormat="1" ht="25.8" hidden="1" x14ac:dyDescent="0.5">
      <c r="B157" s="20"/>
      <c r="C157" s="29" t="str">
        <f>IMPRODUCT(C124,C136)</f>
        <v>-45559,0026590016+6393,77226603196i</v>
      </c>
      <c r="D157" s="24"/>
      <c r="E157" s="31"/>
      <c r="F157" s="18"/>
      <c r="G157" s="32"/>
      <c r="H157" s="32"/>
      <c r="I157" s="18"/>
      <c r="J157" s="18"/>
      <c r="K157" s="18"/>
      <c r="L157" s="18"/>
      <c r="M157" s="18"/>
      <c r="N157" s="18"/>
    </row>
    <row r="158" spans="2:14" s="3" customFormat="1" ht="25.8" hidden="1" x14ac:dyDescent="0.5">
      <c r="B158" s="33"/>
      <c r="C158" s="29" t="str">
        <f>IMSUM(C155:C157)</f>
        <v>-45559,0026590016+796212044193,772i</v>
      </c>
      <c r="D158" s="24"/>
      <c r="E158" s="34"/>
      <c r="F158" s="18"/>
      <c r="G158" s="32"/>
      <c r="H158" s="32"/>
      <c r="I158" s="18"/>
      <c r="J158" s="18"/>
      <c r="K158" s="18"/>
      <c r="L158" s="18"/>
      <c r="M158" s="18"/>
      <c r="N158" s="18"/>
    </row>
    <row r="159" spans="2:14" s="3" customFormat="1" ht="25.8" hidden="1" x14ac:dyDescent="0.5">
      <c r="B159" s="20"/>
      <c r="C159" s="29" t="str">
        <f>IMDIV(C158,C114)</f>
        <v>0,0000052322421552715+0,0100236661760682i</v>
      </c>
      <c r="D159" s="24"/>
      <c r="E159" s="31"/>
      <c r="F159" s="18"/>
      <c r="G159" s="32"/>
      <c r="H159" s="32"/>
      <c r="I159" s="18"/>
      <c r="J159" s="18"/>
      <c r="K159" s="18"/>
      <c r="L159" s="18"/>
      <c r="M159" s="18"/>
      <c r="N159" s="18"/>
    </row>
    <row r="160" spans="2:14" s="3" customFormat="1" ht="25.8" hidden="1" x14ac:dyDescent="0.5">
      <c r="E160" s="27">
        <f>IMARGUMENT(C159)</f>
        <v>1.570274337974823</v>
      </c>
      <c r="F160" s="18"/>
      <c r="G160" s="32"/>
      <c r="H160" s="32"/>
      <c r="I160" s="18"/>
      <c r="J160" s="18"/>
      <c r="K160" s="18"/>
      <c r="L160" s="18"/>
      <c r="M160" s="18"/>
      <c r="N160" s="18"/>
    </row>
    <row r="161" spans="1:15" s="3" customFormat="1" ht="25.8" hidden="1" x14ac:dyDescent="0.5">
      <c r="B161" s="20"/>
      <c r="C161" s="29" t="str">
        <f>IMPRODUCT(C87,C134)</f>
        <v>-7962192037800</v>
      </c>
      <c r="D161" s="24"/>
      <c r="E161" s="31"/>
      <c r="F161" s="18"/>
      <c r="G161" s="32"/>
      <c r="H161" s="32"/>
      <c r="I161" s="18"/>
      <c r="J161" s="18"/>
      <c r="K161" s="18"/>
      <c r="L161" s="18"/>
      <c r="M161" s="18"/>
      <c r="N161" s="18"/>
    </row>
    <row r="162" spans="1:15" s="2" customFormat="1" ht="25.8" hidden="1" x14ac:dyDescent="0.5">
      <c r="A162" s="3"/>
      <c r="B162" s="20"/>
      <c r="C162" s="29" t="str">
        <f>IMPRODUCT(C122,C135)</f>
        <v>0</v>
      </c>
      <c r="D162" s="24"/>
      <c r="E162" s="31"/>
      <c r="F162" s="6"/>
      <c r="G162" s="35"/>
      <c r="H162" s="35"/>
      <c r="I162" s="6"/>
      <c r="J162" s="6"/>
      <c r="K162" s="6"/>
      <c r="L162" s="6"/>
      <c r="M162" s="6"/>
      <c r="N162" s="6"/>
    </row>
    <row r="163" spans="1:15" s="2" customFormat="1" ht="25.8" hidden="1" x14ac:dyDescent="0.5">
      <c r="B163" s="33"/>
      <c r="C163" s="29" t="str">
        <f>IMPRODUCT(C125,C136)</f>
        <v>23771275074,3718+1673423732,91258i</v>
      </c>
      <c r="D163" s="24"/>
      <c r="E163" s="34"/>
      <c r="F163" s="6"/>
      <c r="G163" s="32"/>
      <c r="H163" s="32"/>
      <c r="I163" s="6"/>
      <c r="J163" s="6"/>
      <c r="K163" s="6"/>
      <c r="L163" s="6"/>
      <c r="M163" s="6"/>
      <c r="N163" s="6"/>
    </row>
    <row r="164" spans="1:15" s="2" customFormat="1" ht="25.8" hidden="1" x14ac:dyDescent="0.5">
      <c r="B164" s="20"/>
      <c r="C164" s="29" t="str">
        <f>IMSUM(C161:C163)</f>
        <v>-7938420762725,63+1673423732,91258i</v>
      </c>
      <c r="D164" s="24"/>
      <c r="E164" s="31"/>
      <c r="F164" s="6"/>
      <c r="G164" s="35"/>
      <c r="H164" s="35"/>
      <c r="I164" s="6"/>
      <c r="J164" s="6"/>
      <c r="K164" s="6"/>
      <c r="L164" s="6"/>
      <c r="M164" s="6"/>
      <c r="N164" s="6"/>
    </row>
    <row r="165" spans="1:15" s="2" customFormat="1" ht="25.8" hidden="1" x14ac:dyDescent="0.5">
      <c r="B165" s="20"/>
      <c r="C165" s="29" t="str">
        <f>IMDIV(C164,C114)</f>
        <v>-0,0999382909513862+0,0000732394519085076i</v>
      </c>
      <c r="D165" s="24"/>
      <c r="E165" s="31"/>
      <c r="F165" s="6"/>
      <c r="G165" s="35"/>
      <c r="H165" s="35"/>
      <c r="I165" s="6"/>
      <c r="J165" s="6"/>
      <c r="K165" s="6"/>
      <c r="L165" s="6"/>
      <c r="M165" s="6"/>
      <c r="N165" s="6"/>
    </row>
    <row r="166" spans="1:15" s="2" customFormat="1" ht="25.8" hidden="1" x14ac:dyDescent="0.5">
      <c r="E166" s="27">
        <f>IMARGUMENT(C165)</f>
        <v>3.1408598069691451</v>
      </c>
      <c r="F166" s="6"/>
      <c r="G166" s="35"/>
      <c r="H166" s="35"/>
      <c r="I166" s="6"/>
      <c r="J166" s="6"/>
      <c r="K166" s="6"/>
      <c r="L166" s="6"/>
      <c r="M166" s="6"/>
      <c r="N166" s="6"/>
    </row>
    <row r="167" spans="1:15" s="2" customFormat="1" ht="25.8" hidden="1" x14ac:dyDescent="0.5">
      <c r="B167" s="20"/>
      <c r="C167" s="29" t="str">
        <f>IMPRODUCT(C118,C134)</f>
        <v>7962192037800-796212037800i</v>
      </c>
      <c r="D167" s="24"/>
      <c r="E167" s="31"/>
      <c r="F167" s="6"/>
      <c r="G167" s="35"/>
      <c r="H167" s="35"/>
      <c r="I167" s="6"/>
      <c r="J167" s="6"/>
      <c r="K167" s="6"/>
      <c r="L167" s="6"/>
      <c r="M167" s="6"/>
      <c r="N167" s="6"/>
    </row>
    <row r="168" spans="1:15" s="2" customFormat="1" ht="25.8" hidden="1" x14ac:dyDescent="0.5">
      <c r="B168" s="33"/>
      <c r="C168" s="29" t="str">
        <f>IMPRODUCT(C123,C135)</f>
        <v>0</v>
      </c>
      <c r="D168" s="24"/>
      <c r="E168" s="34"/>
      <c r="F168" s="6"/>
      <c r="G168" s="35"/>
      <c r="H168" s="35"/>
      <c r="I168" s="6"/>
      <c r="J168" s="6"/>
      <c r="K168" s="6"/>
      <c r="L168" s="6"/>
      <c r="M168" s="6"/>
      <c r="N168" s="6"/>
    </row>
    <row r="169" spans="1:15" s="2" customFormat="1" ht="25.8" hidden="1" x14ac:dyDescent="0.5">
      <c r="B169" s="20"/>
      <c r="C169" s="29" t="str">
        <f>IMPRODUCT(C126,C136)</f>
        <v>-23771229515,3692-1673430126,68485i</v>
      </c>
      <c r="D169" s="24"/>
      <c r="E169" s="36"/>
      <c r="F169" s="6"/>
      <c r="G169" s="6"/>
      <c r="H169" s="6"/>
      <c r="I169" s="6"/>
      <c r="J169" s="6"/>
      <c r="K169" s="6"/>
      <c r="L169" s="6"/>
      <c r="M169" s="6"/>
      <c r="N169" s="6"/>
    </row>
    <row r="170" spans="1:15" s="2" customFormat="1" ht="25.8" hidden="1" x14ac:dyDescent="0.5">
      <c r="B170" s="20"/>
      <c r="C170" s="29" t="str">
        <f>IMSUM(C167:C169)</f>
        <v>7938420808284,63-797885467926,685i</v>
      </c>
      <c r="D170" s="24"/>
      <c r="E170" s="36"/>
      <c r="F170" s="6"/>
      <c r="G170" s="6"/>
      <c r="H170" s="6"/>
      <c r="I170" s="6"/>
      <c r="J170" s="6"/>
      <c r="K170" s="6"/>
      <c r="L170" s="6"/>
      <c r="M170" s="6"/>
      <c r="N170" s="6"/>
    </row>
    <row r="171" spans="1:15" s="2" customFormat="1" ht="25.8" hidden="1" x14ac:dyDescent="0.5">
      <c r="B171" s="20"/>
      <c r="C171" s="29" t="str">
        <f>IMDIV(C170,C114)</f>
        <v>0,0999330587092309-0,0100969056279767i</v>
      </c>
      <c r="D171" s="24"/>
      <c r="E171" s="36"/>
      <c r="F171" s="6"/>
      <c r="G171" s="6"/>
      <c r="H171" s="6"/>
      <c r="I171" s="6"/>
      <c r="J171" s="6"/>
      <c r="K171" s="6"/>
      <c r="L171" s="6"/>
      <c r="M171" s="6"/>
      <c r="N171" s="6"/>
    </row>
    <row r="172" spans="1:15" s="2" customFormat="1" ht="25.8" hidden="1" x14ac:dyDescent="0.5">
      <c r="E172" s="27">
        <f>IMARGUMENT(C171)</f>
        <v>-0.10069497405883898</v>
      </c>
      <c r="F172" s="6"/>
      <c r="G172" s="6"/>
      <c r="H172" s="6"/>
      <c r="I172" s="6"/>
      <c r="J172" s="6"/>
      <c r="K172" s="6"/>
      <c r="L172" s="6"/>
      <c r="M172" s="6"/>
      <c r="N172" s="6"/>
    </row>
    <row r="173" spans="1:15" s="2" customFormat="1" ht="25.8" hidden="1" x14ac:dyDescent="0.5">
      <c r="B173" s="20"/>
      <c r="C173" s="26"/>
      <c r="D173" s="24"/>
      <c r="E173" s="27"/>
      <c r="F173" s="6"/>
      <c r="G173" s="6"/>
      <c r="H173" s="6"/>
      <c r="I173" s="6"/>
      <c r="J173" s="6"/>
      <c r="K173" s="6"/>
      <c r="L173" s="6"/>
      <c r="M173" s="6"/>
      <c r="N173" s="6"/>
    </row>
    <row r="174" spans="1:15" s="2" customFormat="1" ht="25.8" hidden="1" x14ac:dyDescent="0.5">
      <c r="C174" s="27"/>
      <c r="D174" s="27"/>
      <c r="E174" s="30"/>
      <c r="F174" s="6"/>
      <c r="G174" s="6"/>
      <c r="H174" s="6"/>
      <c r="I174" s="6"/>
      <c r="J174" s="6"/>
      <c r="K174" s="6"/>
      <c r="L174" s="6"/>
      <c r="M174" s="6"/>
      <c r="N174" s="6"/>
      <c r="O174" s="4"/>
    </row>
    <row r="175" spans="1:15" s="2" customFormat="1" ht="25.8" hidden="1" x14ac:dyDescent="0.5">
      <c r="C175" s="27"/>
      <c r="D175" s="27"/>
      <c r="E175" s="30"/>
      <c r="F175" s="6"/>
      <c r="G175" s="6"/>
      <c r="H175" s="6"/>
      <c r="I175" s="6"/>
      <c r="J175" s="6"/>
      <c r="K175" s="6"/>
      <c r="L175" s="6"/>
      <c r="M175" s="6"/>
      <c r="N175" s="6"/>
      <c r="O175" s="4"/>
    </row>
    <row r="176" spans="1:15" s="2" customFormat="1" ht="25.8" hidden="1" x14ac:dyDescent="0.5">
      <c r="E176" s="6"/>
      <c r="F176" s="6"/>
      <c r="G176" s="6"/>
      <c r="H176" s="6"/>
      <c r="I176" s="6"/>
      <c r="J176" s="6"/>
      <c r="K176" s="6"/>
      <c r="L176" s="6"/>
      <c r="M176" s="6"/>
      <c r="N176" s="6"/>
    </row>
    <row r="177" spans="5:14" s="2" customFormat="1" ht="25.8" hidden="1" x14ac:dyDescent="0.5">
      <c r="E177" s="6"/>
      <c r="F177" s="6"/>
      <c r="G177" s="6"/>
      <c r="H177" s="6"/>
      <c r="I177" s="6"/>
      <c r="J177" s="6"/>
      <c r="K177" s="6"/>
      <c r="L177" s="6"/>
      <c r="M177" s="6"/>
      <c r="N177" s="6"/>
    </row>
    <row r="178" spans="5:14" s="2" customFormat="1" ht="25.8" hidden="1" x14ac:dyDescent="0.5">
      <c r="E178" s="6"/>
      <c r="F178" s="6"/>
      <c r="G178" s="6"/>
      <c r="H178" s="6"/>
      <c r="I178" s="6"/>
      <c r="J178" s="6"/>
      <c r="K178" s="6"/>
      <c r="L178" s="6"/>
      <c r="M178" s="6"/>
      <c r="N178" s="6"/>
    </row>
    <row r="179" spans="5:14" s="2" customFormat="1" ht="25.8" hidden="1" x14ac:dyDescent="0.5">
      <c r="E179" s="6"/>
      <c r="F179" s="6"/>
      <c r="G179" s="6"/>
      <c r="H179" s="6"/>
      <c r="I179" s="6"/>
      <c r="J179" s="6"/>
      <c r="K179" s="6"/>
      <c r="L179" s="6"/>
      <c r="M179" s="6"/>
      <c r="N179" s="6"/>
    </row>
    <row r="180" spans="5:14" s="2" customFormat="1" ht="25.8" hidden="1" x14ac:dyDescent="0.5">
      <c r="E180" s="6"/>
      <c r="F180" s="6"/>
      <c r="G180" s="6"/>
      <c r="H180" s="6"/>
      <c r="I180" s="6"/>
      <c r="J180" s="6"/>
      <c r="K180" s="6"/>
      <c r="L180" s="6"/>
      <c r="M180" s="6"/>
      <c r="N180" s="6"/>
    </row>
    <row r="181" spans="5:14" s="2" customFormat="1" ht="25.8" hidden="1" x14ac:dyDescent="0.5">
      <c r="E181" s="6"/>
      <c r="F181" s="6"/>
      <c r="G181" s="6"/>
      <c r="H181" s="6"/>
      <c r="I181" s="6"/>
      <c r="J181" s="6"/>
      <c r="K181" s="6"/>
      <c r="L181" s="6"/>
      <c r="M181" s="6"/>
      <c r="N181" s="6"/>
    </row>
    <row r="182" spans="5:14" s="2" customFormat="1" ht="25.8" hidden="1" x14ac:dyDescent="0.5">
      <c r="E182" s="6"/>
      <c r="F182" s="6"/>
      <c r="G182" s="6"/>
      <c r="H182" s="6"/>
      <c r="I182" s="6"/>
      <c r="J182" s="6"/>
      <c r="K182" s="6"/>
      <c r="L182" s="6"/>
      <c r="M182" s="6"/>
      <c r="N182" s="6"/>
    </row>
    <row r="183" spans="5:14" s="2" customFormat="1" ht="25.8" hidden="1" x14ac:dyDescent="0.5">
      <c r="E183" s="6"/>
      <c r="F183" s="6"/>
      <c r="G183" s="6"/>
      <c r="H183" s="6"/>
      <c r="I183" s="6"/>
      <c r="J183" s="6"/>
      <c r="K183" s="6"/>
      <c r="L183" s="6"/>
      <c r="M183" s="6"/>
      <c r="N183" s="6"/>
    </row>
    <row r="184" spans="5:14" s="2" customFormat="1" ht="25.8" hidden="1" x14ac:dyDescent="0.5">
      <c r="E184" s="6"/>
      <c r="F184" s="6"/>
      <c r="G184" s="6"/>
      <c r="H184" s="6"/>
      <c r="I184" s="6"/>
      <c r="J184" s="6"/>
      <c r="K184" s="6"/>
      <c r="L184" s="6"/>
      <c r="M184" s="6"/>
      <c r="N184" s="6"/>
    </row>
    <row r="185" spans="5:14" s="2" customFormat="1" ht="25.8" hidden="1" x14ac:dyDescent="0.5">
      <c r="E185" s="6"/>
      <c r="F185" s="6"/>
      <c r="G185" s="6"/>
      <c r="H185" s="6"/>
      <c r="I185" s="6"/>
      <c r="J185" s="6"/>
      <c r="K185" s="6"/>
      <c r="L185" s="6"/>
      <c r="M185" s="6"/>
      <c r="N185" s="6"/>
    </row>
    <row r="186" spans="5:14" s="2" customFormat="1" ht="25.8" hidden="1" x14ac:dyDescent="0.5">
      <c r="E186" s="6"/>
      <c r="F186" s="6"/>
      <c r="G186" s="6"/>
      <c r="H186" s="6"/>
      <c r="I186" s="6"/>
      <c r="J186" s="6"/>
      <c r="K186" s="6"/>
      <c r="L186" s="6"/>
      <c r="M186" s="6"/>
      <c r="N186" s="6"/>
    </row>
    <row r="187" spans="5:14" s="2" customFormat="1" ht="25.8" hidden="1" x14ac:dyDescent="0.5">
      <c r="E187" s="6"/>
      <c r="F187" s="6"/>
      <c r="G187" s="6"/>
      <c r="H187" s="6"/>
      <c r="I187" s="6"/>
      <c r="J187" s="6"/>
      <c r="K187" s="6"/>
      <c r="L187" s="6"/>
      <c r="M187" s="6"/>
      <c r="N187" s="6"/>
    </row>
    <row r="188" spans="5:14" s="2" customFormat="1" ht="25.8" hidden="1" x14ac:dyDescent="0.5">
      <c r="E188" s="6"/>
      <c r="F188" s="6"/>
      <c r="G188" s="6"/>
      <c r="H188" s="6"/>
      <c r="I188" s="6"/>
      <c r="J188" s="6"/>
      <c r="K188" s="6"/>
      <c r="L188" s="6"/>
      <c r="M188" s="6"/>
      <c r="N188" s="6"/>
    </row>
    <row r="189" spans="5:14" s="2" customFormat="1" ht="25.8" hidden="1" x14ac:dyDescent="0.5">
      <c r="E189" s="6"/>
      <c r="F189" s="6"/>
      <c r="G189" s="6"/>
      <c r="H189" s="6"/>
      <c r="I189" s="6"/>
      <c r="J189" s="6"/>
      <c r="K189" s="6"/>
      <c r="L189" s="6"/>
      <c r="M189" s="6"/>
      <c r="N189" s="6"/>
    </row>
    <row r="190" spans="5:14" s="2" customFormat="1" ht="25.8" hidden="1" x14ac:dyDescent="0.5">
      <c r="E190" s="6"/>
      <c r="F190" s="6"/>
      <c r="G190" s="6"/>
      <c r="H190" s="6"/>
      <c r="I190" s="6"/>
      <c r="J190" s="6"/>
      <c r="K190" s="6"/>
      <c r="L190" s="6"/>
      <c r="M190" s="6"/>
      <c r="N190" s="6"/>
    </row>
    <row r="191" spans="5:14" s="2" customFormat="1" ht="25.8" hidden="1" x14ac:dyDescent="0.5">
      <c r="E191" s="6"/>
      <c r="F191" s="6"/>
      <c r="G191" s="6"/>
      <c r="H191" s="6"/>
      <c r="I191" s="6"/>
      <c r="J191" s="6"/>
      <c r="K191" s="6"/>
      <c r="L191" s="6"/>
      <c r="M191" s="6"/>
      <c r="N191" s="6"/>
    </row>
    <row r="192" spans="5:14" s="2" customFormat="1" ht="25.8" hidden="1" x14ac:dyDescent="0.5">
      <c r="E192" s="6"/>
      <c r="F192" s="6"/>
      <c r="G192" s="6"/>
      <c r="H192" s="6"/>
      <c r="I192" s="6"/>
      <c r="J192" s="6"/>
      <c r="K192" s="6"/>
      <c r="L192" s="6"/>
      <c r="M192" s="6"/>
      <c r="N192" s="6"/>
    </row>
    <row r="193" spans="1:33" s="2" customFormat="1" ht="25.8" hidden="1" x14ac:dyDescent="0.5">
      <c r="E193" s="6"/>
      <c r="F193" s="6"/>
      <c r="G193" s="6"/>
      <c r="H193" s="6"/>
      <c r="I193" s="6"/>
      <c r="J193" s="6"/>
      <c r="K193" s="6"/>
      <c r="L193" s="6"/>
      <c r="M193" s="6"/>
      <c r="N193" s="6"/>
    </row>
    <row r="194" spans="1:33" s="2" customFormat="1" ht="25.8" hidden="1" x14ac:dyDescent="0.5">
      <c r="E194" s="6"/>
      <c r="F194" s="6"/>
      <c r="G194" s="6"/>
      <c r="H194" s="6"/>
      <c r="I194" s="6"/>
      <c r="J194" s="6"/>
      <c r="K194" s="6"/>
      <c r="L194" s="6"/>
      <c r="M194" s="6"/>
      <c r="N194" s="6"/>
    </row>
    <row r="195" spans="1:33" s="2" customFormat="1" ht="25.8" hidden="1" x14ac:dyDescent="0.5">
      <c r="E195" s="6"/>
      <c r="F195" s="6"/>
      <c r="G195" s="6"/>
      <c r="H195" s="6"/>
      <c r="I195" s="6"/>
      <c r="J195" s="6"/>
      <c r="K195" s="6"/>
      <c r="L195" s="6"/>
      <c r="M195" s="6"/>
      <c r="N195" s="6"/>
    </row>
    <row r="196" spans="1:33" s="2" customFormat="1" ht="25.8" hidden="1" x14ac:dyDescent="0.5">
      <c r="E196" s="6"/>
      <c r="F196" s="6"/>
      <c r="G196" s="6"/>
      <c r="H196" s="6"/>
      <c r="I196" s="6"/>
      <c r="J196" s="6"/>
      <c r="K196" s="6"/>
      <c r="L196" s="6"/>
      <c r="M196" s="6"/>
      <c r="N196" s="6"/>
    </row>
    <row r="197" spans="1:33" s="2" customFormat="1" ht="25.8" hidden="1" x14ac:dyDescent="0.5">
      <c r="B197" s="20"/>
      <c r="C197" s="6"/>
      <c r="D197" s="6"/>
      <c r="E197" s="6"/>
      <c r="F197" s="6"/>
      <c r="G197" s="6"/>
      <c r="H197" s="6"/>
      <c r="I197" s="6"/>
      <c r="J197" s="6"/>
      <c r="K197" s="6"/>
      <c r="L197" s="6"/>
      <c r="M197" s="6"/>
      <c r="N197" s="6"/>
    </row>
    <row r="198" spans="1:33" s="2" customFormat="1" ht="25.8" x14ac:dyDescent="0.5">
      <c r="B198" s="58" t="s">
        <v>111</v>
      </c>
      <c r="C198" s="6"/>
      <c r="D198" s="6"/>
      <c r="E198" s="6"/>
      <c r="F198" s="6"/>
      <c r="G198" s="6"/>
      <c r="H198" s="6"/>
      <c r="I198" s="6"/>
      <c r="J198" s="6"/>
      <c r="K198" s="6"/>
      <c r="L198" s="6"/>
      <c r="M198" s="6"/>
      <c r="N198" s="6"/>
      <c r="S198" s="2" t="s">
        <v>101</v>
      </c>
      <c r="T198" s="72" t="s">
        <v>102</v>
      </c>
    </row>
    <row r="199" spans="1:33" ht="25.8" x14ac:dyDescent="0.5">
      <c r="A199" s="2"/>
      <c r="B199" s="58" t="s">
        <v>68</v>
      </c>
      <c r="C199" s="6"/>
      <c r="D199" s="6"/>
      <c r="E199" s="6"/>
      <c r="F199" s="6"/>
      <c r="G199" s="6"/>
      <c r="H199" s="6"/>
      <c r="I199" s="6"/>
      <c r="J199" s="6"/>
      <c r="K199" s="6"/>
      <c r="L199" s="6"/>
      <c r="M199" s="6"/>
      <c r="N199" s="6"/>
      <c r="O199" s="2"/>
      <c r="P199" s="2"/>
      <c r="Q199" s="2"/>
      <c r="R199" s="2"/>
      <c r="S199" s="2" t="s">
        <v>103</v>
      </c>
      <c r="T199" s="72" t="s">
        <v>104</v>
      </c>
      <c r="U199" s="2"/>
      <c r="V199" s="2"/>
      <c r="W199" s="2"/>
      <c r="X199" s="2"/>
      <c r="Y199" s="2"/>
      <c r="Z199" s="2"/>
      <c r="AA199" s="2"/>
      <c r="AB199" s="2"/>
      <c r="AC199" s="2"/>
      <c r="AD199" s="2"/>
      <c r="AE199" s="2"/>
      <c r="AF199" s="2"/>
      <c r="AG199" s="2"/>
    </row>
    <row r="200" spans="1:33" ht="25.8" x14ac:dyDescent="0.5">
      <c r="B200" s="82" t="s">
        <v>106</v>
      </c>
      <c r="C200" s="6"/>
      <c r="D200" s="6"/>
      <c r="E200" s="6"/>
      <c r="F200" s="6"/>
      <c r="G200" s="6"/>
      <c r="H200" s="6"/>
      <c r="I200" s="6"/>
      <c r="J200" s="6"/>
      <c r="K200" s="6"/>
      <c r="L200" s="6"/>
      <c r="M200" s="6"/>
      <c r="N200" s="6"/>
      <c r="O200" s="2"/>
      <c r="P200" s="2"/>
      <c r="Q200" s="2"/>
      <c r="R200" s="2"/>
      <c r="S200" s="2"/>
      <c r="T200" s="2"/>
      <c r="U200" s="2"/>
      <c r="V200" s="2"/>
      <c r="W200" s="2"/>
      <c r="X200" s="2"/>
      <c r="Y200" s="2"/>
      <c r="Z200" s="2"/>
      <c r="AA200" s="2"/>
      <c r="AB200" s="2"/>
      <c r="AC200" s="2"/>
      <c r="AD200" s="2"/>
      <c r="AE200" s="2"/>
      <c r="AF200" s="2"/>
      <c r="AG200" s="2"/>
    </row>
    <row r="201" spans="1:33" x14ac:dyDescent="0.3">
      <c r="B201" s="89" t="s">
        <v>113</v>
      </c>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x14ac:dyDescent="0.3">
      <c r="B202" s="83"/>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x14ac:dyDescent="0.3">
      <c r="B203" s="83"/>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x14ac:dyDescent="0.3">
      <c r="B204" s="83"/>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ht="28.2" customHeight="1" x14ac:dyDescent="0.4">
      <c r="B205" s="58" t="s">
        <v>99</v>
      </c>
      <c r="C205" s="84"/>
      <c r="D205" s="84"/>
      <c r="E205" s="84"/>
      <c r="F205" s="84"/>
      <c r="G205" s="84"/>
      <c r="H205" s="84"/>
      <c r="I205" s="84"/>
      <c r="J205" s="84"/>
      <c r="K205" s="84"/>
      <c r="L205" s="2"/>
      <c r="M205" s="2"/>
      <c r="N205" s="2"/>
      <c r="O205" s="2"/>
      <c r="P205" s="2"/>
      <c r="Q205" s="2"/>
      <c r="R205" s="2"/>
      <c r="S205" s="2"/>
      <c r="T205" s="2"/>
      <c r="U205" s="2"/>
      <c r="V205" s="2"/>
      <c r="W205" s="2"/>
      <c r="X205" s="2"/>
      <c r="Y205" s="2"/>
      <c r="Z205" s="2"/>
      <c r="AA205" s="2"/>
      <c r="AB205" s="2"/>
      <c r="AC205" s="2"/>
      <c r="AD205" s="2"/>
      <c r="AE205" s="2"/>
      <c r="AF205" s="2"/>
      <c r="AG205" s="2"/>
    </row>
    <row r="206" spans="1:33" ht="1.8" customHeight="1" x14ac:dyDescent="0.3">
      <c r="B206" s="152" t="s">
        <v>100</v>
      </c>
      <c r="C206" s="152"/>
      <c r="D206" s="152"/>
      <c r="E206" s="152"/>
      <c r="F206" s="152"/>
      <c r="G206" s="152"/>
      <c r="H206" s="152"/>
      <c r="I206" s="152"/>
      <c r="J206" s="152"/>
      <c r="K206" s="152"/>
      <c r="L206" s="85"/>
      <c r="M206" s="85"/>
      <c r="N206" s="2"/>
      <c r="O206" s="2"/>
      <c r="P206" s="2"/>
      <c r="Q206" s="2"/>
      <c r="R206" s="2"/>
      <c r="S206" s="2"/>
      <c r="T206" s="2"/>
      <c r="U206" s="2"/>
      <c r="V206" s="2"/>
      <c r="W206" s="2"/>
      <c r="X206" s="2"/>
      <c r="Y206" s="2"/>
      <c r="Z206" s="2"/>
      <c r="AA206" s="2"/>
      <c r="AB206" s="2"/>
      <c r="AC206" s="2"/>
      <c r="AD206" s="2"/>
      <c r="AE206" s="2"/>
      <c r="AF206" s="2"/>
      <c r="AG206" s="2"/>
    </row>
    <row r="207" spans="1:33" ht="13.2" customHeight="1" x14ac:dyDescent="0.3">
      <c r="B207" s="152"/>
      <c r="C207" s="152"/>
      <c r="D207" s="152"/>
      <c r="E207" s="152"/>
      <c r="F207" s="152"/>
      <c r="G207" s="152"/>
      <c r="H207" s="152"/>
      <c r="I207" s="152"/>
      <c r="J207" s="152"/>
      <c r="K207" s="152"/>
      <c r="L207" s="85"/>
      <c r="M207" s="85"/>
      <c r="N207" s="2"/>
      <c r="O207" s="2"/>
      <c r="P207" s="2"/>
      <c r="Q207" s="2"/>
      <c r="R207" s="2"/>
      <c r="S207" s="2"/>
      <c r="T207" s="2"/>
      <c r="U207" s="2"/>
      <c r="V207" s="2"/>
      <c r="W207" s="2"/>
      <c r="X207" s="2"/>
      <c r="Y207" s="2"/>
      <c r="Z207" s="2"/>
      <c r="AA207" s="2"/>
      <c r="AB207" s="2"/>
      <c r="AC207" s="2"/>
      <c r="AD207" s="2"/>
      <c r="AE207" s="2"/>
      <c r="AF207" s="2"/>
      <c r="AG207" s="2"/>
    </row>
    <row r="208" spans="1:33" x14ac:dyDescent="0.3">
      <c r="B208" s="152"/>
      <c r="C208" s="152"/>
      <c r="D208" s="152"/>
      <c r="E208" s="152"/>
      <c r="F208" s="152"/>
      <c r="G208" s="152"/>
      <c r="H208" s="152"/>
      <c r="I208" s="152"/>
      <c r="J208" s="152"/>
      <c r="K208" s="152"/>
      <c r="L208" s="85"/>
      <c r="M208" s="85"/>
      <c r="N208" s="2"/>
      <c r="O208" s="2"/>
      <c r="P208" s="2"/>
      <c r="Q208" s="2"/>
      <c r="R208" s="2"/>
      <c r="S208" s="2"/>
      <c r="T208" s="2"/>
      <c r="U208" s="2"/>
      <c r="V208" s="2"/>
      <c r="W208" s="2"/>
      <c r="X208" s="2"/>
      <c r="Y208" s="2"/>
      <c r="Z208" s="2"/>
      <c r="AA208" s="2"/>
      <c r="AB208" s="2"/>
      <c r="AC208" s="2"/>
      <c r="AD208" s="2"/>
      <c r="AE208" s="2"/>
      <c r="AF208" s="2"/>
      <c r="AG208" s="2"/>
    </row>
    <row r="209" spans="2:33" x14ac:dyDescent="0.3">
      <c r="B209" s="152"/>
      <c r="C209" s="152"/>
      <c r="D209" s="152"/>
      <c r="E209" s="152"/>
      <c r="F209" s="152"/>
      <c r="G209" s="152"/>
      <c r="H209" s="152"/>
      <c r="I209" s="152"/>
      <c r="J209" s="152"/>
      <c r="K209" s="152"/>
      <c r="L209" s="85"/>
      <c r="M209" s="85"/>
      <c r="N209" s="2"/>
      <c r="O209" s="2"/>
      <c r="P209" s="2"/>
      <c r="Q209" s="2"/>
      <c r="R209" s="2"/>
      <c r="S209" s="2"/>
      <c r="T209" s="2"/>
      <c r="U209" s="2"/>
      <c r="V209" s="2"/>
      <c r="W209" s="2"/>
      <c r="X209" s="2"/>
      <c r="Y209" s="2"/>
      <c r="Z209" s="2"/>
      <c r="AA209" s="2"/>
      <c r="AB209" s="2"/>
      <c r="AC209" s="2"/>
      <c r="AD209" s="2"/>
      <c r="AE209" s="2"/>
      <c r="AF209" s="2"/>
      <c r="AG209" s="2"/>
    </row>
    <row r="210" spans="2:33" x14ac:dyDescent="0.3">
      <c r="B210" s="153"/>
      <c r="C210" s="153"/>
      <c r="D210" s="153"/>
      <c r="E210" s="153"/>
      <c r="F210" s="153"/>
      <c r="G210" s="153"/>
      <c r="H210" s="153"/>
      <c r="I210" s="153"/>
      <c r="J210" s="153"/>
      <c r="K210" s="153"/>
      <c r="L210" s="85"/>
      <c r="M210" s="85"/>
      <c r="N210" s="2"/>
      <c r="O210" s="2"/>
      <c r="P210" s="2"/>
      <c r="Q210" s="2"/>
      <c r="R210" s="2"/>
      <c r="S210" s="2"/>
      <c r="T210" s="2"/>
      <c r="U210" s="2"/>
      <c r="V210" s="2"/>
      <c r="W210" s="2"/>
      <c r="X210" s="2"/>
      <c r="Y210" s="2"/>
      <c r="Z210" s="2"/>
      <c r="AA210" s="2"/>
      <c r="AB210" s="2"/>
      <c r="AC210" s="2"/>
      <c r="AD210" s="2"/>
      <c r="AE210" s="2"/>
      <c r="AF210" s="2"/>
      <c r="AG210" s="2"/>
    </row>
    <row r="211" spans="2:33" x14ac:dyDescent="0.3">
      <c r="B211" s="154"/>
      <c r="C211" s="154"/>
      <c r="D211" s="154"/>
      <c r="E211" s="154"/>
      <c r="F211" s="154"/>
      <c r="G211" s="154"/>
      <c r="H211" s="154"/>
      <c r="I211" s="154"/>
      <c r="J211" s="154"/>
      <c r="K211" s="154"/>
      <c r="L211" s="85"/>
      <c r="M211" s="85"/>
      <c r="N211" s="2"/>
      <c r="O211" s="2"/>
      <c r="P211" s="2"/>
      <c r="Q211" s="2"/>
      <c r="R211" s="2"/>
      <c r="S211" s="2"/>
      <c r="T211" s="2"/>
      <c r="U211" s="2"/>
      <c r="V211" s="2"/>
      <c r="W211" s="2"/>
      <c r="X211" s="2"/>
      <c r="Y211" s="2"/>
      <c r="Z211" s="2"/>
      <c r="AA211" s="2"/>
      <c r="AB211" s="2"/>
      <c r="AC211" s="2"/>
      <c r="AD211" s="2"/>
      <c r="AE211" s="2"/>
      <c r="AF211" s="2"/>
      <c r="AG211" s="2"/>
    </row>
    <row r="212" spans="2:33" x14ac:dyDescent="0.3">
      <c r="B212" s="154"/>
      <c r="C212" s="154"/>
      <c r="D212" s="154"/>
      <c r="E212" s="154"/>
      <c r="F212" s="154"/>
      <c r="G212" s="154"/>
      <c r="H212" s="154"/>
      <c r="I212" s="154"/>
      <c r="J212" s="154"/>
      <c r="K212" s="154"/>
      <c r="L212" s="2"/>
      <c r="M212" s="2"/>
      <c r="N212" s="2"/>
      <c r="O212" s="2"/>
      <c r="P212" s="2"/>
      <c r="Q212" s="2"/>
      <c r="R212" s="2"/>
      <c r="S212" s="2"/>
      <c r="T212" s="2"/>
      <c r="U212" s="2"/>
      <c r="V212" s="2"/>
      <c r="W212" s="2"/>
      <c r="X212" s="2"/>
      <c r="Y212" s="2"/>
      <c r="Z212" s="2"/>
      <c r="AA212" s="2"/>
      <c r="AB212" s="2"/>
      <c r="AC212" s="2"/>
      <c r="AD212" s="2"/>
      <c r="AE212" s="2"/>
      <c r="AF212" s="2"/>
      <c r="AG212" s="2"/>
    </row>
    <row r="213" spans="2:33" x14ac:dyDescent="0.3">
      <c r="B213" s="154"/>
      <c r="C213" s="154"/>
      <c r="D213" s="154"/>
      <c r="E213" s="154"/>
      <c r="F213" s="154"/>
      <c r="G213" s="154"/>
      <c r="H213" s="154"/>
      <c r="I213" s="154"/>
      <c r="J213" s="154"/>
      <c r="K213" s="154"/>
      <c r="L213" s="2"/>
      <c r="M213" s="2"/>
      <c r="N213" s="2"/>
      <c r="O213" s="2"/>
      <c r="P213" s="2"/>
      <c r="Q213" s="2"/>
      <c r="R213" s="2"/>
      <c r="S213" s="2"/>
      <c r="T213" s="2"/>
      <c r="U213" s="2"/>
      <c r="V213" s="2"/>
      <c r="W213" s="2"/>
      <c r="X213" s="2"/>
      <c r="Y213" s="2"/>
      <c r="Z213" s="2"/>
      <c r="AA213" s="2"/>
      <c r="AB213" s="2"/>
      <c r="AC213" s="2"/>
      <c r="AD213" s="2"/>
      <c r="AE213" s="2"/>
      <c r="AF213" s="2"/>
      <c r="AG213" s="2"/>
    </row>
    <row r="214" spans="2:33" x14ac:dyDescent="0.3">
      <c r="B214" s="154"/>
      <c r="C214" s="154"/>
      <c r="D214" s="154"/>
      <c r="E214" s="154"/>
      <c r="F214" s="154"/>
      <c r="G214" s="154"/>
      <c r="H214" s="154"/>
      <c r="I214" s="154"/>
      <c r="J214" s="154"/>
      <c r="K214" s="154"/>
      <c r="L214" s="2"/>
      <c r="M214" s="2"/>
      <c r="N214" s="2"/>
      <c r="O214" s="2"/>
      <c r="P214" s="2"/>
      <c r="Q214" s="2"/>
      <c r="R214" s="2"/>
      <c r="S214" s="2"/>
      <c r="T214" s="2"/>
      <c r="U214" s="2"/>
      <c r="V214" s="2"/>
      <c r="W214" s="2"/>
      <c r="X214" s="2"/>
      <c r="Y214" s="2"/>
      <c r="Z214" s="2"/>
      <c r="AA214" s="2"/>
      <c r="AB214" s="2"/>
      <c r="AC214" s="2"/>
      <c r="AD214" s="2"/>
      <c r="AE214" s="2"/>
      <c r="AF214" s="2"/>
      <c r="AG214" s="2"/>
    </row>
    <row r="215" spans="2:33" x14ac:dyDescent="0.3">
      <c r="B215" s="154"/>
      <c r="C215" s="154"/>
      <c r="D215" s="154"/>
      <c r="E215" s="154"/>
      <c r="F215" s="154"/>
      <c r="G215" s="154"/>
      <c r="H215" s="154"/>
      <c r="I215" s="154"/>
      <c r="J215" s="154"/>
      <c r="K215" s="154"/>
      <c r="L215" s="2"/>
      <c r="M215" s="2"/>
      <c r="N215" s="2"/>
      <c r="O215" s="2"/>
      <c r="P215" s="2"/>
      <c r="Q215" s="2"/>
      <c r="R215" s="2"/>
      <c r="S215" s="2"/>
      <c r="T215" s="2"/>
      <c r="U215" s="2"/>
      <c r="V215" s="2"/>
      <c r="W215" s="2"/>
      <c r="X215" s="2"/>
      <c r="Y215" s="2"/>
      <c r="Z215" s="2"/>
      <c r="AA215" s="2"/>
      <c r="AB215" s="2"/>
      <c r="AC215" s="2"/>
      <c r="AD215" s="2"/>
      <c r="AE215" s="2"/>
      <c r="AF215" s="2"/>
      <c r="AG215" s="2"/>
    </row>
    <row r="216" spans="2:33" x14ac:dyDescent="0.3">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2:33" x14ac:dyDescent="0.3">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2:33" x14ac:dyDescent="0.3">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2:33" x14ac:dyDescent="0.3">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2:33" x14ac:dyDescent="0.3">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2:33" x14ac:dyDescent="0.3">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2:33" x14ac:dyDescent="0.3">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2:33" x14ac:dyDescent="0.3">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2:33" x14ac:dyDescent="0.3">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2:33" x14ac:dyDescent="0.3">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2:33" x14ac:dyDescent="0.3">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2:33" x14ac:dyDescent="0.3">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2:33" x14ac:dyDescent="0.3">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2:33" x14ac:dyDescent="0.3">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2:33" x14ac:dyDescent="0.3">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2:33" x14ac:dyDescent="0.3">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2:33" x14ac:dyDescent="0.3">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2:33" x14ac:dyDescent="0.3">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2:33" x14ac:dyDescent="0.3">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2:33" x14ac:dyDescent="0.3">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2:33" x14ac:dyDescent="0.3">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2:33" x14ac:dyDescent="0.3">
      <c r="B237" s="149" t="s">
        <v>114</v>
      </c>
      <c r="C237" s="149"/>
      <c r="D237" s="149"/>
      <c r="E237" s="149"/>
      <c r="F237" s="149"/>
      <c r="G237" s="149"/>
      <c r="H237" s="149"/>
      <c r="I237" s="149"/>
      <c r="J237" s="149"/>
      <c r="K237" s="149"/>
      <c r="L237" s="2"/>
      <c r="M237" s="2"/>
      <c r="N237" s="2"/>
      <c r="O237" s="2"/>
      <c r="P237" s="2"/>
      <c r="Q237" s="2"/>
      <c r="R237" s="2"/>
      <c r="S237" s="2"/>
      <c r="T237" s="2"/>
      <c r="U237" s="2"/>
      <c r="V237" s="2"/>
      <c r="W237" s="2"/>
      <c r="X237" s="2"/>
      <c r="Y237" s="2"/>
      <c r="Z237" s="2"/>
      <c r="AA237" s="2"/>
      <c r="AB237" s="2"/>
      <c r="AC237" s="2"/>
      <c r="AD237" s="2"/>
      <c r="AE237" s="2"/>
      <c r="AF237" s="2"/>
      <c r="AG237" s="2"/>
    </row>
    <row r="238" spans="2:33" x14ac:dyDescent="0.3">
      <c r="B238" s="149"/>
      <c r="C238" s="149"/>
      <c r="D238" s="149"/>
      <c r="E238" s="149"/>
      <c r="F238" s="149"/>
      <c r="G238" s="149"/>
      <c r="H238" s="149"/>
      <c r="I238" s="149"/>
      <c r="J238" s="149"/>
      <c r="K238" s="149"/>
      <c r="L238" s="2"/>
      <c r="M238" s="2"/>
      <c r="N238" s="2"/>
      <c r="O238" s="2"/>
      <c r="P238" s="2"/>
      <c r="Q238" s="2"/>
      <c r="R238" s="2"/>
      <c r="S238" s="2"/>
      <c r="T238" s="2"/>
      <c r="U238" s="2"/>
      <c r="V238" s="2"/>
      <c r="W238" s="2"/>
      <c r="X238" s="2"/>
      <c r="Y238" s="2"/>
      <c r="Z238" s="2"/>
      <c r="AA238" s="2"/>
      <c r="AB238" s="2"/>
      <c r="AC238" s="2"/>
      <c r="AD238" s="2"/>
      <c r="AE238" s="2"/>
      <c r="AF238" s="2"/>
      <c r="AG238" s="2"/>
    </row>
    <row r="239" spans="2:33" x14ac:dyDescent="0.3">
      <c r="B239" s="149"/>
      <c r="C239" s="149"/>
      <c r="D239" s="149"/>
      <c r="E239" s="149"/>
      <c r="F239" s="149"/>
      <c r="G239" s="149"/>
      <c r="H239" s="149"/>
      <c r="I239" s="149"/>
      <c r="J239" s="149"/>
      <c r="K239" s="149"/>
      <c r="L239" s="2"/>
      <c r="M239" s="2"/>
      <c r="N239" s="2"/>
      <c r="O239" s="2"/>
      <c r="P239" s="2"/>
      <c r="Q239" s="2"/>
      <c r="R239" s="2"/>
      <c r="S239" s="2"/>
      <c r="T239" s="2"/>
      <c r="U239" s="2"/>
      <c r="V239" s="2"/>
      <c r="W239" s="2"/>
      <c r="X239" s="2"/>
      <c r="Y239" s="2"/>
      <c r="Z239" s="2"/>
      <c r="AA239" s="2"/>
      <c r="AB239" s="2"/>
      <c r="AC239" s="2"/>
      <c r="AD239" s="2"/>
      <c r="AE239" s="2"/>
      <c r="AF239" s="2"/>
      <c r="AG239" s="2"/>
    </row>
    <row r="240" spans="2:33" x14ac:dyDescent="0.3">
      <c r="B240" s="149"/>
      <c r="C240" s="149"/>
      <c r="D240" s="149"/>
      <c r="E240" s="149"/>
      <c r="F240" s="149"/>
      <c r="G240" s="149"/>
      <c r="H240" s="149"/>
      <c r="I240" s="149"/>
      <c r="J240" s="149"/>
      <c r="K240" s="149"/>
      <c r="L240" s="2"/>
      <c r="M240" s="2"/>
      <c r="N240" s="2"/>
      <c r="O240" s="2"/>
      <c r="P240" s="2"/>
      <c r="Q240" s="2"/>
      <c r="R240" s="2"/>
      <c r="S240" s="2"/>
      <c r="T240" s="2"/>
      <c r="U240" s="2"/>
      <c r="V240" s="2"/>
      <c r="W240" s="2"/>
      <c r="X240" s="2"/>
      <c r="Y240" s="2"/>
      <c r="Z240" s="2"/>
      <c r="AA240" s="2"/>
      <c r="AB240" s="2"/>
      <c r="AC240" s="2"/>
      <c r="AD240" s="2"/>
      <c r="AE240" s="2"/>
      <c r="AF240" s="2"/>
      <c r="AG240" s="2"/>
    </row>
    <row r="241" spans="2:33" x14ac:dyDescent="0.3">
      <c r="B241" s="150"/>
      <c r="C241" s="150"/>
      <c r="D241" s="150"/>
      <c r="E241" s="150"/>
      <c r="F241" s="150"/>
      <c r="G241" s="150"/>
      <c r="H241" s="150"/>
      <c r="I241" s="150"/>
      <c r="J241" s="150"/>
      <c r="K241" s="150"/>
      <c r="L241" s="2"/>
      <c r="M241" s="2"/>
      <c r="N241" s="2"/>
      <c r="O241" s="2"/>
      <c r="P241" s="2"/>
      <c r="Q241" s="2"/>
      <c r="R241" s="2"/>
      <c r="S241" s="2"/>
      <c r="T241" s="2"/>
      <c r="U241" s="2"/>
      <c r="V241" s="2"/>
      <c r="W241" s="2"/>
      <c r="X241" s="2"/>
      <c r="Y241" s="2"/>
      <c r="Z241" s="2"/>
      <c r="AA241" s="2"/>
      <c r="AB241" s="2"/>
      <c r="AC241" s="2"/>
      <c r="AD241" s="2"/>
      <c r="AE241" s="2"/>
      <c r="AF241" s="2"/>
      <c r="AG241" s="2"/>
    </row>
    <row r="242" spans="2:33" x14ac:dyDescent="0.3">
      <c r="B242" s="151"/>
      <c r="C242" s="151"/>
      <c r="D242" s="151"/>
      <c r="E242" s="151"/>
      <c r="F242" s="151"/>
      <c r="G242" s="151"/>
      <c r="H242" s="151"/>
      <c r="I242" s="151"/>
      <c r="J242" s="151"/>
      <c r="K242" s="151"/>
      <c r="L242" s="2"/>
      <c r="M242" s="2"/>
      <c r="N242" s="2"/>
      <c r="O242" s="2"/>
      <c r="P242" s="2"/>
      <c r="Q242" s="2"/>
      <c r="R242" s="2"/>
      <c r="S242" s="2"/>
      <c r="T242" s="2"/>
      <c r="U242" s="2"/>
      <c r="V242" s="2"/>
      <c r="W242" s="2"/>
      <c r="X242" s="2"/>
      <c r="Y242" s="2"/>
      <c r="Z242" s="2"/>
      <c r="AA242" s="2"/>
      <c r="AB242" s="2"/>
      <c r="AC242" s="2"/>
      <c r="AD242" s="2"/>
      <c r="AE242" s="2"/>
      <c r="AF242" s="2"/>
      <c r="AG242" s="2"/>
    </row>
    <row r="243" spans="2:33" x14ac:dyDescent="0.3">
      <c r="B243" s="151"/>
      <c r="C243" s="151"/>
      <c r="D243" s="151"/>
      <c r="E243" s="151"/>
      <c r="F243" s="151"/>
      <c r="G243" s="151"/>
      <c r="H243" s="151"/>
      <c r="I243" s="151"/>
      <c r="J243" s="151"/>
      <c r="K243" s="151"/>
      <c r="L243" s="2"/>
      <c r="M243" s="2"/>
      <c r="N243" s="2"/>
      <c r="O243" s="2"/>
      <c r="P243" s="2"/>
      <c r="Q243" s="2"/>
      <c r="R243" s="2"/>
      <c r="S243" s="2"/>
      <c r="T243" s="2"/>
      <c r="U243" s="2"/>
      <c r="V243" s="2"/>
      <c r="W243" s="2"/>
      <c r="X243" s="2"/>
      <c r="Y243" s="2"/>
      <c r="Z243" s="2"/>
      <c r="AA243" s="2"/>
      <c r="AB243" s="2"/>
      <c r="AC243" s="2"/>
      <c r="AD243" s="2"/>
      <c r="AE243" s="2"/>
      <c r="AF243" s="2"/>
      <c r="AG243" s="2"/>
    </row>
    <row r="244" spans="2:33" x14ac:dyDescent="0.3">
      <c r="B244" s="151"/>
      <c r="C244" s="151"/>
      <c r="D244" s="151"/>
      <c r="E244" s="151"/>
      <c r="F244" s="151"/>
      <c r="G244" s="151"/>
      <c r="H244" s="151"/>
      <c r="I244" s="151"/>
      <c r="J244" s="151"/>
      <c r="K244" s="151"/>
      <c r="L244" s="2"/>
      <c r="M244" s="2"/>
      <c r="N244" s="2"/>
      <c r="O244" s="2"/>
      <c r="P244" s="2"/>
      <c r="Q244" s="2"/>
      <c r="R244" s="2"/>
      <c r="S244" s="2"/>
      <c r="T244" s="2"/>
      <c r="U244" s="2"/>
      <c r="V244" s="2"/>
      <c r="W244" s="2"/>
      <c r="X244" s="2"/>
      <c r="Y244" s="2"/>
      <c r="Z244" s="2"/>
      <c r="AA244" s="2"/>
      <c r="AB244" s="2"/>
      <c r="AC244" s="2"/>
      <c r="AD244" s="2"/>
      <c r="AE244" s="2"/>
      <c r="AF244" s="2"/>
      <c r="AG244" s="2"/>
    </row>
    <row r="245" spans="2:33" x14ac:dyDescent="0.3">
      <c r="B245" s="151"/>
      <c r="C245" s="151"/>
      <c r="D245" s="151"/>
      <c r="E245" s="151"/>
      <c r="F245" s="151"/>
      <c r="G245" s="151"/>
      <c r="H245" s="151"/>
      <c r="I245" s="151"/>
      <c r="J245" s="151"/>
      <c r="K245" s="151"/>
      <c r="L245" s="2"/>
      <c r="M245" s="2"/>
      <c r="N245" s="2"/>
      <c r="O245" s="2"/>
      <c r="P245" s="2"/>
      <c r="Q245" s="2"/>
      <c r="R245" s="2"/>
      <c r="S245" s="2"/>
      <c r="T245" s="2"/>
      <c r="U245" s="2"/>
      <c r="V245" s="2"/>
      <c r="W245" s="2"/>
      <c r="X245" s="2"/>
      <c r="Y245" s="2"/>
      <c r="Z245" s="2"/>
      <c r="AA245" s="2"/>
      <c r="AB245" s="2"/>
      <c r="AC245" s="2"/>
      <c r="AD245" s="2"/>
      <c r="AE245" s="2"/>
      <c r="AF245" s="2"/>
      <c r="AG245" s="2"/>
    </row>
    <row r="246" spans="2:33" x14ac:dyDescent="0.3">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2:33" x14ac:dyDescent="0.3">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2:33" x14ac:dyDescent="0.3">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2:33" x14ac:dyDescent="0.3">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2:33" x14ac:dyDescent="0.3">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2:33" x14ac:dyDescent="0.3">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2:33" x14ac:dyDescent="0.3">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2:33" x14ac:dyDescent="0.3">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2:33" x14ac:dyDescent="0.3">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2:33" x14ac:dyDescent="0.3">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2:33" x14ac:dyDescent="0.3">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2:33" x14ac:dyDescent="0.3">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2:33" x14ac:dyDescent="0.3">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2:33" x14ac:dyDescent="0.3">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2:33" x14ac:dyDescent="0.3">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2:33" x14ac:dyDescent="0.3">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2:33" x14ac:dyDescent="0.3">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2:33" x14ac:dyDescent="0.3">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2:33" x14ac:dyDescent="0.3">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2:33" x14ac:dyDescent="0.3">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2:33" x14ac:dyDescent="0.3">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2:33" x14ac:dyDescent="0.3">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2:33" x14ac:dyDescent="0.3">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2:33" x14ac:dyDescent="0.3">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2:33" x14ac:dyDescent="0.3">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2:33" x14ac:dyDescent="0.3">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2:33" x14ac:dyDescent="0.3">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2:33" x14ac:dyDescent="0.3">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2:33" x14ac:dyDescent="0.3">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2:33" x14ac:dyDescent="0.3">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2:33" x14ac:dyDescent="0.3">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sheetData>
  <sheetProtection algorithmName="SHA-512" hashValue="I+y2r7cPBRRlTRg07Vb9A+aJwT6yRcUuaiC39jjE8vbUm6VX+4LieyKzjXsCABVPl76BfZv2BunTzaSriEbCtA==" saltValue="gWFf7Dnmu2XbTYbt+PVAfQ==" spinCount="100000" sheet="1" objects="1" scenarios="1"/>
  <customSheetViews>
    <customSheetView guid="{2167E7E4-0462-4EF0-8CAB-C0251CE19681}" showPageBreaks="1" hiddenRows="1" hiddenColumns="1" view="pageLayout">
      <selection activeCell="P2" sqref="P2"/>
      <pageMargins left="0.7" right="0.7" top="0.75" bottom="0.75" header="0.3" footer="0.3"/>
      <pageSetup paperSize="9" scale="50" orientation="portrait" r:id="rId1"/>
      <headerFooter>
        <oddHeader>&amp;C&amp;48Electrical AC/DC circuit calculator</oddHeader>
      </headerFooter>
    </customSheetView>
  </customSheetViews>
  <mergeCells count="13">
    <mergeCell ref="B237:K245"/>
    <mergeCell ref="B206:K215"/>
    <mergeCell ref="K33:L34"/>
    <mergeCell ref="H35:I35"/>
    <mergeCell ref="H36:I36"/>
    <mergeCell ref="H37:I37"/>
    <mergeCell ref="H38:I38"/>
    <mergeCell ref="H39:I39"/>
    <mergeCell ref="H46:I46"/>
    <mergeCell ref="H47:I47"/>
    <mergeCell ref="H48:I48"/>
    <mergeCell ref="H49:I49"/>
    <mergeCell ref="H50:I50"/>
  </mergeCells>
  <pageMargins left="0.7" right="0.7" top="0.75" bottom="0.75" header="0.3" footer="0.3"/>
  <pageSetup paperSize="9" scale="29" orientation="portrait" r:id="rId2"/>
  <headerFooter>
    <oddHeader>&amp;C&amp;72ELECTRICAL AC CIRCUIT CALCULATOR</oddHeader>
  </headerFooter>
  <colBreaks count="1" manualBreakCount="1">
    <brk id="20" max="197"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21A8C218745A4CB1951571369713C3" ma:contentTypeVersion="13" ma:contentTypeDescription="Een nieuw document maken." ma:contentTypeScope="" ma:versionID="5c98413215442ac7dbc82eadf5494b2d">
  <xsd:schema xmlns:xsd="http://www.w3.org/2001/XMLSchema" xmlns:xs="http://www.w3.org/2001/XMLSchema" xmlns:p="http://schemas.microsoft.com/office/2006/metadata/properties" xmlns:ns3="acc84996-6fef-4fe6-9a34-0e7e060abb38" xmlns:ns4="af9c4c8b-dba3-4400-be87-27e9b0227737" targetNamespace="http://schemas.microsoft.com/office/2006/metadata/properties" ma:root="true" ma:fieldsID="65c12a20edd32aa681548064ada0ed46" ns3:_="" ns4:_="">
    <xsd:import namespace="acc84996-6fef-4fe6-9a34-0e7e060abb38"/>
    <xsd:import namespace="af9c4c8b-dba3-4400-be87-27e9b022773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c84996-6fef-4fe6-9a34-0e7e060abb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9c4c8b-dba3-4400-be87-27e9b0227737"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SharingHintHash" ma:index="19"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3949E-610E-4935-BD97-0360218754DD}">
  <ds:schemaRefs>
    <ds:schemaRef ds:uri="http://schemas.microsoft.com/office/2006/metadata/contentType"/>
    <ds:schemaRef ds:uri="http://schemas.microsoft.com/office/2006/metadata/properties/metaAttributes"/>
    <ds:schemaRef ds:uri="http://www.w3.org/2000/xmlns/"/>
    <ds:schemaRef ds:uri="http://www.w3.org/2001/XMLSchema"/>
    <ds:schemaRef ds:uri="acc84996-6fef-4fe6-9a34-0e7e060abb38"/>
    <ds:schemaRef ds:uri="af9c4c8b-dba3-4400-be87-27e9b022773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04F8ED-41FD-4042-AD39-06BFD19818FF}">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acc84996-6fef-4fe6-9a34-0e7e060abb38"/>
    <ds:schemaRef ds:uri="af9c4c8b-dba3-4400-be87-27e9b0227737"/>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FB1CF7EA-919C-4BF6-A7D7-AB485848A0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Blad1</vt:lpstr>
      <vt:lpstr>A</vt:lpstr>
      <vt:lpstr>Blad1!Afdrukbereik</vt:lpstr>
      <vt:lpstr>B</vt:lpstr>
      <vt:lpstr>Matrix</vt:lpstr>
    </vt:vector>
  </TitlesOfParts>
  <Company>Hogeschool van Arnhem en Nijmegen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Steennis Bram</dc:creator>
  <cp:lastModifiedBy>Bram Steennis</cp:lastModifiedBy>
  <dcterms:created xsi:type="dcterms:W3CDTF">2021-01-12T09:41:21Z</dcterms:created>
  <dcterms:modified xsi:type="dcterms:W3CDTF">2021-04-14T08:09:42Z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0x0101003E21A8C218745A4CB1951571369713C3</vt:lpwstr>
  </property>
</Properties>
</file>